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8"/>
  <workbookPr/>
  <mc:AlternateContent xmlns:mc="http://schemas.openxmlformats.org/markup-compatibility/2006">
    <mc:Choice Requires="x15">
      <x15ac:absPath xmlns:x15ac="http://schemas.microsoft.com/office/spreadsheetml/2010/11/ac" url="Y:\Cmn-PTS\PP_2024\C13_San Javier\"/>
    </mc:Choice>
  </mc:AlternateContent>
  <xr:revisionPtr revIDLastSave="0" documentId="13_ncr:1_{51BB902E-6C1F-4B9C-9148-0D7503CF41BF}" xr6:coauthVersionLast="36" xr6:coauthVersionMax="36" xr10:uidLastSave="{00000000-0000-0000-0000-000000000000}"/>
  <bookViews>
    <workbookView xWindow="0" yWindow="0" windowWidth="20490" windowHeight="7650" tabRatio="798" firstSheet="3" activeTab="7" xr2:uid="{00000000-000D-0000-FFFF-FFFF00000000}"/>
  </bookViews>
  <sheets>
    <sheet name="1.PDL" sheetId="1" r:id="rId1"/>
    <sheet name="2.NOMBRE" sheetId="2" r:id="rId2"/>
    <sheet name="3.ARBOL PROBLEMA Y OBJETIVOS" sheetId="3" r:id="rId3"/>
    <sheet name="4.BENEFICIARIOS Y ACCIONES" sheetId="4" r:id="rId4"/>
    <sheet name="5.SELECCIÓN ODS" sheetId="11" r:id="rId5"/>
    <sheet name="PPT" sheetId="10" r:id="rId6"/>
    <sheet name="FICHA RESUMEN" sheetId="5" r:id="rId7"/>
    <sheet name="Proyeccion" sheetId="12" r:id="rId8"/>
    <sheet name="Listas" sheetId="9" state="hidden" r:id="rId9"/>
  </sheets>
  <externalReferences>
    <externalReference r:id="rId10"/>
    <externalReference r:id="rId11"/>
    <externalReference r:id="rId12"/>
  </externalReferences>
  <definedNames>
    <definedName name="_xlnm._FilterDatabase" localSheetId="8" hidden="1">Listas!$A$2:$N$176</definedName>
    <definedName name="CAUSA1">'3.ARBOL PROBLEMA Y OBJETIVOS'!$D$36</definedName>
    <definedName name="CAUSA2">'3.ARBOL PROBLEMA Y OBJETIVOS'!$D$37</definedName>
    <definedName name="CAUSA3">'3.ARBOL PROBLEMA Y OBJETIVOS'!$D$38</definedName>
    <definedName name="CAUSA4">'3.ARBOL PROBLEMA Y OBJETIVOS'!$D$39</definedName>
    <definedName name="CAUSA5">'3.ARBOL PROBLEMA Y OBJETIVOS'!$D$40</definedName>
    <definedName name="CAUSA6">'3.ARBOL PROBLEMA Y OBJETIVOS'!$D$41</definedName>
    <definedName name="CAUSA7">'3.ARBOL PROBLEMA Y OBJETIVOS'!$D$42</definedName>
    <definedName name="CAUSA8">'3.ARBOL PROBLEMA Y OBJETIVOS'!$D$43</definedName>
    <definedName name="CCAUSA8">'3.ARBOL PROBLEMA Y OBJETIVOS'!$D$43</definedName>
    <definedName name="EFECTO1">'3.ARBOL PROBLEMA Y OBJETIVOS'!$D$36</definedName>
    <definedName name="PROBLEMA">'3.ARBOL PROBLEMA Y OBJETIVOS'!$C$29</definedName>
    <definedName name="SECTOR" localSheetId="6">Listas!$D$3:$D$21</definedName>
    <definedName name="SECTOR">Listas!$D$3:$D$21</definedName>
    <definedName name="sector1">Listas!#REF!</definedName>
    <definedName name="sector11">Listas!#REF!</definedName>
    <definedName name="sector12">Listas!$G$6:$G$15</definedName>
    <definedName name="sector13">Listas!#REF!</definedName>
    <definedName name="sector15">Listas!#REF!</definedName>
    <definedName name="sector17">Listas!$G$16:$G$24</definedName>
    <definedName name="sector19">Listas!$G$25:$G$30</definedName>
    <definedName name="sector2">Listas!#REF!</definedName>
    <definedName name="sector21">Listas!$G$31:$G$37</definedName>
    <definedName name="sector22">Listas!$G$38:$G$41</definedName>
    <definedName name="sector23">Listas!$G$42:$G$44</definedName>
    <definedName name="sector25">Listas!$G$56:$G$60</definedName>
    <definedName name="sector27">Listas!#REF!</definedName>
    <definedName name="sector28">Listas!#REF!</definedName>
    <definedName name="sector29">Listas!#REF!</definedName>
    <definedName name="sector3">Listas!#REF!</definedName>
    <definedName name="sector32">Listas!$G$61:$G$69</definedName>
    <definedName name="sector33">Listas!$G$70:$G$72</definedName>
    <definedName name="sector35">Listas!$G$73:$G$76</definedName>
    <definedName name="sector36">Listas!$G$77:$G$82</definedName>
    <definedName name="sector37">Listas!#REF!</definedName>
    <definedName name="sector39">Listas!$G$83:$G$87</definedName>
    <definedName name="sector4">Listas!$G$3:$G$5</definedName>
    <definedName name="sector40">Listas!$G$88:$G$91</definedName>
    <definedName name="sector41">Listas!$G$92:$G$96</definedName>
    <definedName name="sector42">Listas!#REF!</definedName>
    <definedName name="sector43">Listas!$G$97:$G$99</definedName>
    <definedName name="sector44">Listas!#REF!</definedName>
    <definedName name="sector45">Listas!$G$100:$G$103</definedName>
    <definedName name="sector5">Listas!#REF!</definedName>
    <definedName name="sinsector">Listas!$G$104:$G$105</definedName>
  </definedNames>
  <calcPr calcId="191029"/>
  <extLst>
    <ext uri="GoogleSheetsCustomDataVersion1">
      <go:sheetsCustomData xmlns:go="http://customooxmlschemas.google.com/" r:id="rId14" roundtripDataSignature="AMtx7mhoX9Urm/OddZO7gaMs05+mQKBvjg=="/>
    </ext>
  </extLst>
</workbook>
</file>

<file path=xl/calcChain.xml><?xml version="1.0" encoding="utf-8"?>
<calcChain xmlns="http://schemas.openxmlformats.org/spreadsheetml/2006/main">
  <c r="E6" i="12" l="1"/>
  <c r="E5" i="12"/>
  <c r="E4" i="12"/>
  <c r="S22" i="12" l="1"/>
  <c r="S18" i="12"/>
  <c r="K6" i="12"/>
  <c r="K5" i="12"/>
  <c r="K4" i="12"/>
  <c r="L4" i="12" s="1"/>
  <c r="I4" i="12"/>
  <c r="I5" i="12"/>
  <c r="I6" i="12"/>
  <c r="L6" i="12" l="1"/>
  <c r="L5" i="12"/>
  <c r="J4" i="12"/>
  <c r="F5" i="12" l="1"/>
  <c r="F6" i="12"/>
  <c r="F4" i="12"/>
  <c r="P32" i="10" l="1"/>
  <c r="P31" i="10"/>
  <c r="P30" i="10"/>
  <c r="K62" i="4" l="1"/>
  <c r="G63" i="4" l="1"/>
  <c r="G62" i="4"/>
  <c r="G61" i="4"/>
  <c r="K61" i="4"/>
  <c r="I30" i="10" s="1"/>
  <c r="K63" i="4"/>
  <c r="I32" i="10" s="1"/>
  <c r="Z4" i="12" l="1"/>
  <c r="AB4" i="12"/>
  <c r="AD4" i="12"/>
  <c r="X4" i="12"/>
  <c r="AB6" i="12"/>
  <c r="AD6" i="12"/>
  <c r="X6" i="12"/>
  <c r="Z6" i="12"/>
  <c r="J5" i="12"/>
  <c r="AD5" i="12"/>
  <c r="X5" i="12"/>
  <c r="Z5" i="12"/>
  <c r="AB5" i="12"/>
  <c r="J6" i="12"/>
  <c r="AB11" i="12" l="1"/>
  <c r="X11" i="12"/>
  <c r="Z11" i="12"/>
  <c r="AD11" i="12"/>
  <c r="B28" i="4"/>
  <c r="B12" i="4"/>
  <c r="S20" i="12"/>
  <c r="S17" i="12"/>
  <c r="J62" i="4"/>
  <c r="J63" i="4"/>
  <c r="J64" i="4"/>
  <c r="J65" i="4"/>
  <c r="J66" i="4"/>
  <c r="J67" i="4"/>
  <c r="J61" i="4"/>
  <c r="I62" i="4"/>
  <c r="I63" i="4"/>
  <c r="I64" i="4"/>
  <c r="I65" i="4"/>
  <c r="I66" i="4"/>
  <c r="I67" i="4"/>
  <c r="I61" i="4"/>
  <c r="G67" i="4"/>
  <c r="G66" i="4"/>
  <c r="G65" i="4"/>
  <c r="G64" i="4"/>
  <c r="D62" i="4"/>
  <c r="D63" i="4"/>
  <c r="D64" i="4"/>
  <c r="D65" i="4"/>
  <c r="D66" i="4"/>
  <c r="D67" i="4"/>
  <c r="D61" i="4"/>
  <c r="E36" i="10"/>
  <c r="E31" i="10"/>
  <c r="E32" i="10"/>
  <c r="E33" i="10"/>
  <c r="E34" i="10"/>
  <c r="E30" i="10"/>
  <c r="H36" i="10"/>
  <c r="H35" i="10"/>
  <c r="H34" i="10"/>
  <c r="H33" i="10"/>
  <c r="H32" i="10"/>
  <c r="H31" i="10"/>
  <c r="H30" i="10"/>
  <c r="B36" i="10"/>
  <c r="B35" i="10"/>
  <c r="B34" i="10"/>
  <c r="B33" i="10"/>
  <c r="B32" i="10"/>
  <c r="B31" i="10"/>
  <c r="B30" i="10"/>
  <c r="E35" i="10"/>
  <c r="D36" i="10"/>
  <c r="D35" i="10"/>
  <c r="D34" i="10"/>
  <c r="D33" i="10"/>
  <c r="D32" i="10"/>
  <c r="D31" i="10"/>
  <c r="D30" i="10"/>
  <c r="I9" i="12" l="1"/>
  <c r="I10" i="12"/>
  <c r="I8" i="12"/>
  <c r="I7" i="12"/>
  <c r="K64" i="4" l="1"/>
  <c r="I33" i="10" s="1"/>
  <c r="K66" i="4"/>
  <c r="I35" i="10" s="1"/>
  <c r="L9" i="12"/>
  <c r="K67" i="4"/>
  <c r="I36" i="10" s="1"/>
  <c r="K65" i="4"/>
  <c r="I34" i="10" s="1"/>
  <c r="L7" i="12"/>
  <c r="L10" i="12"/>
  <c r="L8" i="12"/>
  <c r="N81" i="12"/>
  <c r="N80" i="12"/>
  <c r="N77" i="12"/>
  <c r="N78" i="12"/>
  <c r="N79" i="12"/>
  <c r="M80" i="12"/>
  <c r="M79" i="12"/>
  <c r="M77" i="12"/>
  <c r="M81" i="12"/>
  <c r="K81" i="12"/>
  <c r="L11" i="12" l="1"/>
  <c r="L64" i="4"/>
  <c r="J33" i="10"/>
  <c r="L65" i="4"/>
  <c r="J34" i="10"/>
  <c r="L61" i="4"/>
  <c r="J30" i="10"/>
  <c r="J32" i="10"/>
  <c r="L63" i="4"/>
  <c r="L67" i="4"/>
  <c r="J36" i="10"/>
  <c r="J35" i="10"/>
  <c r="L66" i="4"/>
  <c r="N82" i="12"/>
  <c r="M82" i="12"/>
  <c r="C36" i="3" l="1"/>
  <c r="C18" i="3"/>
  <c r="H13" i="2"/>
  <c r="G43" i="12" l="1"/>
  <c r="G25" i="12"/>
  <c r="G27" i="12"/>
  <c r="G62" i="12"/>
  <c r="H62" i="12" s="1"/>
  <c r="I62" i="12" s="1"/>
  <c r="G61" i="12"/>
  <c r="H61" i="12" s="1"/>
  <c r="I61" i="12" s="1"/>
  <c r="J61" i="12" s="1"/>
  <c r="G32" i="12"/>
  <c r="K80" i="12"/>
  <c r="K79" i="12"/>
  <c r="K78" i="12"/>
  <c r="K77" i="12"/>
  <c r="J123" i="12"/>
  <c r="K123" i="12" s="1"/>
  <c r="J122" i="12"/>
  <c r="K122" i="12" s="1"/>
  <c r="N70" i="12"/>
  <c r="M70" i="12"/>
  <c r="N69" i="12"/>
  <c r="N68" i="12"/>
  <c r="N67" i="12"/>
  <c r="H67" i="12"/>
  <c r="I67" i="12" s="1"/>
  <c r="J67" i="12" s="1"/>
  <c r="N66" i="12"/>
  <c r="N65" i="12"/>
  <c r="N64" i="12"/>
  <c r="H64" i="12"/>
  <c r="I64" i="12" s="1"/>
  <c r="J64" i="12" s="1"/>
  <c r="N63" i="12"/>
  <c r="N62" i="12"/>
  <c r="N61" i="12"/>
  <c r="N60" i="12"/>
  <c r="H60" i="12"/>
  <c r="I60" i="12" s="1"/>
  <c r="J60" i="12" s="1"/>
  <c r="N59" i="12"/>
  <c r="G59" i="12"/>
  <c r="H59" i="12" s="1"/>
  <c r="I59" i="12" s="1"/>
  <c r="J59" i="12" s="1"/>
  <c r="N58" i="12"/>
  <c r="G58" i="12"/>
  <c r="H58" i="12" s="1"/>
  <c r="I58" i="12" s="1"/>
  <c r="J58" i="12" s="1"/>
  <c r="N57" i="12"/>
  <c r="H57" i="12"/>
  <c r="I57" i="12" s="1"/>
  <c r="J57" i="12" s="1"/>
  <c r="M56" i="12"/>
  <c r="K56" i="12"/>
  <c r="N56" i="12" s="1"/>
  <c r="G56" i="12"/>
  <c r="H56" i="12" s="1"/>
  <c r="I56" i="12" s="1"/>
  <c r="J56" i="12" s="1"/>
  <c r="N55" i="12"/>
  <c r="N54" i="12"/>
  <c r="H54" i="12"/>
  <c r="I54" i="12" s="1"/>
  <c r="J54" i="12" s="1"/>
  <c r="N53" i="12"/>
  <c r="H53" i="12"/>
  <c r="I53" i="12" s="1"/>
  <c r="J53" i="12" s="1"/>
  <c r="N52" i="12"/>
  <c r="L51" i="12"/>
  <c r="N50" i="12"/>
  <c r="H50" i="12"/>
  <c r="I50" i="12" s="1"/>
  <c r="J50" i="12" s="1"/>
  <c r="J62" i="12" l="1"/>
  <c r="K124" i="12"/>
  <c r="K125" i="12" s="1"/>
  <c r="K126" i="12" s="1"/>
  <c r="K127" i="12" s="1"/>
  <c r="K128" i="12" s="1"/>
  <c r="K82" i="12"/>
  <c r="N51" i="12" s="1"/>
  <c r="K51" i="12" s="1"/>
  <c r="B1" i="12" l="1"/>
  <c r="C13" i="12"/>
  <c r="T3" i="12"/>
  <c r="Q3" i="12"/>
  <c r="F64" i="4" l="1"/>
  <c r="F65" i="4"/>
  <c r="F66" i="4"/>
  <c r="F67" i="4"/>
  <c r="K24" i="10" l="1"/>
  <c r="J24" i="10"/>
  <c r="J40" i="5"/>
  <c r="D40" i="5"/>
  <c r="J36" i="5"/>
  <c r="D36" i="5"/>
  <c r="D24" i="10" l="1"/>
  <c r="K13" i="10"/>
  <c r="J13" i="10"/>
  <c r="B13" i="10"/>
  <c r="C13" i="10"/>
  <c r="F8" i="10"/>
  <c r="M38" i="10"/>
  <c r="F3" i="9" l="1"/>
  <c r="I126" i="9"/>
  <c r="I125" i="9"/>
  <c r="I124" i="9"/>
  <c r="I123" i="9"/>
  <c r="I122" i="9"/>
  <c r="I121" i="9"/>
  <c r="I120" i="9"/>
  <c r="I119" i="9"/>
  <c r="I118" i="9"/>
  <c r="I117" i="9"/>
  <c r="I116" i="9"/>
  <c r="I115" i="9"/>
  <c r="I113" i="9"/>
  <c r="I112" i="9"/>
  <c r="I111" i="9"/>
  <c r="I110" i="9"/>
  <c r="I109" i="9"/>
  <c r="I108" i="9"/>
  <c r="I107" i="9"/>
  <c r="I106" i="9"/>
  <c r="I105" i="9"/>
  <c r="I104" i="9"/>
  <c r="I103" i="9"/>
  <c r="I102" i="9"/>
  <c r="I101" i="9"/>
  <c r="I100" i="9"/>
  <c r="I99" i="9"/>
  <c r="I98" i="9"/>
  <c r="I97" i="9"/>
  <c r="I96" i="9"/>
  <c r="I95" i="9"/>
  <c r="I94" i="9"/>
  <c r="I93" i="9"/>
  <c r="I92" i="9"/>
  <c r="I91" i="9"/>
  <c r="I90" i="9"/>
  <c r="I89" i="9"/>
  <c r="I88" i="9"/>
  <c r="I87" i="9"/>
  <c r="I86" i="9"/>
  <c r="I85" i="9"/>
  <c r="I84" i="9"/>
  <c r="I83" i="9"/>
  <c r="I82" i="9"/>
  <c r="I81" i="9"/>
  <c r="I80" i="9"/>
  <c r="I79" i="9"/>
  <c r="I78" i="9"/>
  <c r="I77" i="9"/>
  <c r="I76" i="9"/>
  <c r="I75" i="9"/>
  <c r="I74" i="9"/>
  <c r="I73" i="9"/>
  <c r="I72" i="9"/>
  <c r="I71" i="9"/>
  <c r="I70" i="9"/>
  <c r="I69" i="9"/>
  <c r="I68" i="9"/>
  <c r="I67" i="9"/>
  <c r="I66" i="9"/>
  <c r="I65" i="9"/>
  <c r="I64" i="9"/>
  <c r="I63" i="9"/>
  <c r="I62" i="9"/>
  <c r="I61" i="9"/>
  <c r="I60" i="9"/>
  <c r="I59" i="9"/>
  <c r="I58" i="9"/>
  <c r="I57" i="9"/>
  <c r="I56" i="9"/>
  <c r="I55" i="9"/>
  <c r="I54" i="9"/>
  <c r="I53" i="9"/>
  <c r="I52" i="9"/>
  <c r="I51" i="9"/>
  <c r="I49" i="9"/>
  <c r="I48" i="9"/>
  <c r="I47" i="9"/>
  <c r="I46" i="9"/>
  <c r="I45" i="9"/>
  <c r="I44" i="9"/>
  <c r="I43" i="9"/>
  <c r="I42" i="9"/>
  <c r="I41" i="9"/>
  <c r="I40" i="9"/>
  <c r="I39" i="9"/>
  <c r="I38" i="9"/>
  <c r="I37" i="9"/>
  <c r="I36" i="9"/>
  <c r="I35" i="9"/>
  <c r="I34" i="9"/>
  <c r="I33" i="9"/>
  <c r="I32" i="9"/>
  <c r="I31" i="9"/>
  <c r="I30" i="9"/>
  <c r="I29" i="9"/>
  <c r="I28" i="9"/>
  <c r="I27" i="9"/>
  <c r="I26" i="9"/>
  <c r="I25" i="9"/>
  <c r="I24" i="9"/>
  <c r="I23" i="9"/>
  <c r="I22" i="9"/>
  <c r="I21" i="9"/>
  <c r="I20" i="9"/>
  <c r="I19" i="9"/>
  <c r="I18" i="9"/>
  <c r="I17" i="9"/>
  <c r="I16" i="9"/>
  <c r="I15" i="9"/>
  <c r="I14" i="9"/>
  <c r="I13" i="9"/>
  <c r="I12" i="9"/>
  <c r="I11" i="9"/>
  <c r="K5" i="9"/>
  <c r="K3" i="9" s="1"/>
  <c r="K7" i="9" s="1"/>
  <c r="K8" i="9" s="1"/>
  <c r="I83" i="5"/>
  <c r="H83" i="5"/>
  <c r="G83" i="5"/>
  <c r="B83" i="5"/>
  <c r="I82" i="5"/>
  <c r="H82" i="5"/>
  <c r="G82" i="5"/>
  <c r="B82" i="5"/>
  <c r="I81" i="5"/>
  <c r="H81" i="5"/>
  <c r="G81" i="5"/>
  <c r="B81" i="5"/>
  <c r="I80" i="5"/>
  <c r="H80" i="5"/>
  <c r="G80" i="5"/>
  <c r="B80" i="5"/>
  <c r="I79" i="5"/>
  <c r="H79" i="5"/>
  <c r="G79" i="5"/>
  <c r="B79" i="5"/>
  <c r="G78" i="5"/>
  <c r="B78" i="5"/>
  <c r="I77" i="5"/>
  <c r="H77" i="5"/>
  <c r="G77" i="5"/>
  <c r="B77" i="5"/>
  <c r="B66" i="5"/>
  <c r="B52" i="5"/>
  <c r="B46" i="5"/>
  <c r="D27" i="5"/>
  <c r="D24" i="5"/>
  <c r="J21" i="5"/>
  <c r="I21" i="5"/>
  <c r="C21" i="5"/>
  <c r="B21" i="5"/>
  <c r="J20" i="5"/>
  <c r="I20" i="5"/>
  <c r="C20" i="5"/>
  <c r="B20" i="5"/>
  <c r="E15" i="5"/>
  <c r="E24" i="4"/>
  <c r="I24" i="4" s="1"/>
  <c r="E60" i="3"/>
  <c r="H60" i="3" s="1"/>
  <c r="N43" i="3"/>
  <c r="I10" i="9" s="1"/>
  <c r="N42" i="3"/>
  <c r="I9" i="9" s="1"/>
  <c r="N41" i="3"/>
  <c r="I8" i="9" s="1"/>
  <c r="N40" i="3"/>
  <c r="I7" i="9" s="1"/>
  <c r="N39" i="3"/>
  <c r="I6" i="9" s="1"/>
  <c r="N38" i="3"/>
  <c r="I5" i="9" s="1"/>
  <c r="N37" i="3"/>
  <c r="I4" i="9" s="1"/>
  <c r="N36" i="3"/>
  <c r="I3" i="9" s="1"/>
  <c r="N25" i="3"/>
  <c r="N24" i="3"/>
  <c r="N23" i="3"/>
  <c r="N22" i="3"/>
  <c r="N21" i="3"/>
  <c r="N20" i="3"/>
  <c r="N19" i="3"/>
  <c r="N18" i="3"/>
  <c r="D33" i="5"/>
  <c r="F61" i="4" l="1"/>
  <c r="F63" i="4"/>
  <c r="F62" i="4"/>
  <c r="I11" i="12"/>
  <c r="G9" i="4" s="1"/>
  <c r="D60" i="5" s="1"/>
  <c r="H11" i="12"/>
  <c r="J31" i="10" l="1"/>
  <c r="E38" i="10" s="1"/>
  <c r="L62" i="4"/>
  <c r="H78" i="5" l="1"/>
  <c r="I31" i="10"/>
  <c r="I78" i="5"/>
  <c r="L68" i="4"/>
  <c r="D85" i="5" s="1"/>
</calcChain>
</file>

<file path=xl/sharedStrings.xml><?xml version="1.0" encoding="utf-8"?>
<sst xmlns="http://schemas.openxmlformats.org/spreadsheetml/2006/main" count="1016" uniqueCount="781">
  <si>
    <t>IDENTIFICACIÓN PDL</t>
  </si>
  <si>
    <t>COMUNA</t>
  </si>
  <si>
    <t>IDEAS DE PROYECTO</t>
  </si>
  <si>
    <t>NUMERO</t>
  </si>
  <si>
    <t>IDEA DE PROYECTO</t>
  </si>
  <si>
    <t>POSICIÓN PROGRAMA DE EJECUCIÓN</t>
  </si>
  <si>
    <t>CÓDIGO</t>
  </si>
  <si>
    <t>UBICACIÓN PDL</t>
  </si>
  <si>
    <t>DEPENDENCIA QUE FORMULA</t>
  </si>
  <si>
    <t>NOMBRE PROYECTO SUJETO A FINANCIACIÓN POR PRESUPUESTO PARTIPATIVO</t>
  </si>
  <si>
    <t>PROCESO</t>
  </si>
  <si>
    <t>OBJETO</t>
  </si>
  <si>
    <t>NOMBRE PROYECTO</t>
  </si>
  <si>
    <t>SECTOR</t>
  </si>
  <si>
    <t>PROGRAMA</t>
  </si>
  <si>
    <t>RESPONSABLE TÉCNICO DEPENDENCIA MUNICIPAL O ENTIDAD DESCENTRALIZADA</t>
  </si>
  <si>
    <t>NOMBRE COMPLETO</t>
  </si>
  <si>
    <t>CEDULA</t>
  </si>
  <si>
    <t>DEPENDENCIA/ENTIDAD</t>
  </si>
  <si>
    <t>TEL</t>
  </si>
  <si>
    <t>CARGO</t>
  </si>
  <si>
    <t>EMAIL</t>
  </si>
  <si>
    <r>
      <rPr>
        <sz val="12"/>
        <color theme="1"/>
        <rFont val="Arial"/>
        <family val="2"/>
      </rPr>
      <t xml:space="preserve">Un  </t>
    </r>
    <r>
      <rPr>
        <b/>
        <sz val="12"/>
        <color theme="1"/>
        <rFont val="Arial"/>
        <family val="2"/>
      </rPr>
      <t>PROBLEMA</t>
    </r>
    <r>
      <rPr>
        <sz val="12"/>
        <color theme="1"/>
        <rFont val="Arial"/>
        <family val="2"/>
      </rPr>
      <t xml:space="preserve">  se  define  como  una  </t>
    </r>
    <r>
      <rPr>
        <b/>
        <sz val="12"/>
        <color theme="1"/>
        <rFont val="Arial"/>
        <family val="2"/>
      </rPr>
      <t>SITUACIÓN  NO  DESEADA</t>
    </r>
    <r>
      <rPr>
        <sz val="12"/>
        <color theme="1"/>
        <rFont val="Arial"/>
        <family val="2"/>
      </rPr>
      <t xml:space="preserve">,  es  decir,  una situación   que   padece   la   comunidad   en   un   momento determinado.  Las  causas  explican  </t>
    </r>
    <r>
      <rPr>
        <b/>
        <sz val="12"/>
        <color theme="1"/>
        <rFont val="Arial"/>
        <family val="2"/>
      </rPr>
      <t>LAS SITUACIONES  POR  LOS  CUALES  SE  ESTÁ PRESENTANDO EL PROBLEMA</t>
    </r>
    <r>
      <rPr>
        <sz val="12"/>
        <color theme="1"/>
        <rFont val="Arial"/>
        <family val="2"/>
      </rPr>
      <t xml:space="preserve">; responden al “por qué” y los efectos indican las </t>
    </r>
    <r>
      <rPr>
        <b/>
        <sz val="12"/>
        <color theme="1"/>
        <rFont val="Arial"/>
        <family val="2"/>
      </rPr>
      <t>CONSECUENCIAS QUE ESTO GENERA</t>
    </r>
    <r>
      <rPr>
        <sz val="12"/>
        <color theme="1"/>
        <rFont val="Arial"/>
        <family val="2"/>
      </rPr>
      <t xml:space="preserve">.			
Debe diligenciar </t>
    </r>
    <r>
      <rPr>
        <b/>
        <sz val="12"/>
        <color theme="1"/>
        <rFont val="Arial"/>
        <family val="2"/>
      </rPr>
      <t>MÍNIMO UNA CAUSA Y UN EFECTO</t>
    </r>
    <r>
      <rPr>
        <sz val="12"/>
        <color theme="1"/>
        <rFont val="Arial"/>
        <family val="2"/>
      </rPr>
      <t xml:space="preserve"> por el problema identificado.</t>
    </r>
  </si>
  <si>
    <r>
      <rPr>
        <sz val="11"/>
        <color theme="1"/>
        <rFont val="Arial"/>
        <family val="2"/>
      </rPr>
      <t xml:space="preserve">Pasando a </t>
    </r>
    <r>
      <rPr>
        <b/>
        <sz val="11"/>
        <color theme="1"/>
        <rFont val="Arial"/>
        <family val="2"/>
      </rPr>
      <t>"POSITIVO</t>
    </r>
    <r>
      <rPr>
        <sz val="11"/>
        <color theme="1"/>
        <rFont val="Arial"/>
        <family val="2"/>
      </rPr>
      <t xml:space="preserve">" las </t>
    </r>
    <r>
      <rPr>
        <b/>
        <sz val="11"/>
        <color theme="1"/>
        <rFont val="Arial"/>
        <family val="2"/>
      </rPr>
      <t>CASUAS</t>
    </r>
    <r>
      <rPr>
        <sz val="11"/>
        <color theme="1"/>
        <rFont val="Arial"/>
        <family val="2"/>
      </rPr>
      <t xml:space="preserve"> directas se crean los </t>
    </r>
    <r>
      <rPr>
        <b/>
        <sz val="11"/>
        <color theme="1"/>
        <rFont val="Arial"/>
        <family val="2"/>
      </rPr>
      <t>OBJETIVOS ESPECIFICOS</t>
    </r>
    <r>
      <rPr>
        <sz val="11"/>
        <color theme="1"/>
        <rFont val="Arial"/>
        <family val="2"/>
      </rPr>
      <t xml:space="preserve"> directos e indirectos respectivamente.
Enunciando positivamente el </t>
    </r>
    <r>
      <rPr>
        <b/>
        <sz val="11"/>
        <color theme="1"/>
        <rFont val="Arial"/>
        <family val="2"/>
      </rPr>
      <t>PROBLEMA</t>
    </r>
    <r>
      <rPr>
        <sz val="11"/>
        <color theme="1"/>
        <rFont val="Arial"/>
        <family val="2"/>
      </rPr>
      <t xml:space="preserve">, se obtiene el </t>
    </r>
    <r>
      <rPr>
        <b/>
        <sz val="11"/>
        <color theme="1"/>
        <rFont val="Arial"/>
        <family val="2"/>
      </rPr>
      <t>OBJETIVO GENERAL.</t>
    </r>
    <r>
      <rPr>
        <sz val="11"/>
        <color theme="1"/>
        <rFont val="Arial"/>
        <family val="2"/>
      </rPr>
      <t xml:space="preserve">
Pasando a "</t>
    </r>
    <r>
      <rPr>
        <b/>
        <sz val="11"/>
        <color theme="1"/>
        <rFont val="Arial"/>
        <family val="2"/>
      </rPr>
      <t>POSITIVO</t>
    </r>
    <r>
      <rPr>
        <sz val="11"/>
        <color theme="1"/>
        <rFont val="Arial"/>
        <family val="2"/>
      </rPr>
      <t xml:space="preserve">" los </t>
    </r>
    <r>
      <rPr>
        <b/>
        <sz val="11"/>
        <color theme="1"/>
        <rFont val="Arial"/>
        <family val="2"/>
      </rPr>
      <t>EFECTOS DIRECTOS</t>
    </r>
    <r>
      <rPr>
        <sz val="11"/>
        <color theme="1"/>
        <rFont val="Arial"/>
        <family val="2"/>
      </rPr>
      <t xml:space="preserve">  se obtienen los  </t>
    </r>
    <r>
      <rPr>
        <b/>
        <sz val="11"/>
        <color theme="1"/>
        <rFont val="Arial"/>
        <family val="2"/>
      </rPr>
      <t>FINES DIRECTOS E INDIRECTOS.</t>
    </r>
    <r>
      <rPr>
        <sz val="11"/>
        <color theme="1"/>
        <rFont val="Arial"/>
        <family val="2"/>
      </rPr>
      <t xml:space="preserve">
Por ejemplo, si su problema central es "Vías en deficiente estado", el objetivo general lo puede redactar como "Mejorar el estado de las vías". La estructura que debe tener el objetivo general  es:
</t>
    </r>
    <r>
      <rPr>
        <sz val="11"/>
        <color theme="1"/>
        <rFont val="Calibri"/>
        <family val="2"/>
      </rPr>
      <t xml:space="preserve">
</t>
    </r>
  </si>
  <si>
    <t>ÁRBOL DE PROBLEMAS</t>
  </si>
  <si>
    <t>ÁRBOL DE OBJETIVOS</t>
  </si>
  <si>
    <t>EFECTOS</t>
  </si>
  <si>
    <t>FINES</t>
  </si>
  <si>
    <t>EFECTOS DIRECTOS</t>
  </si>
  <si>
    <t>FINES DIRECTOS</t>
  </si>
  <si>
    <t>PROBLEMA CENTRAL</t>
  </si>
  <si>
    <t>OBJETIVO GENERAL</t>
  </si>
  <si>
    <t>CAUSAS</t>
  </si>
  <si>
    <t>OBJETIVOS ESPECIFICOS</t>
  </si>
  <si>
    <t>CAUSAS DIRECTAS</t>
  </si>
  <si>
    <t>OBJETIVOS ESPECIFICOS DIRECTOS</t>
  </si>
  <si>
    <t xml:space="preserve">En la Descripción de la situación existente,  se encuncia lo que está sucediendo en la población o en el entorno a causa de la existencia del problema central identificado.	
</t>
  </si>
  <si>
    <t>SITUACIÓN PROBLEMÁTICA</t>
  </si>
  <si>
    <t>NUMERO DE CARACTERES</t>
  </si>
  <si>
    <t>ESTADO</t>
  </si>
  <si>
    <t>Descripción de la situación existente con relación al problema</t>
  </si>
  <si>
    <t>FUENTE</t>
  </si>
  <si>
    <t>MAXIMO 400 CARACTERES</t>
  </si>
  <si>
    <t>POBLACIÓN OBJETIVO DE LA INTERVENCIÓN</t>
  </si>
  <si>
    <t>CORTA DESCRIPCIÓN DE LA POBLACIÓN OBJETIVO DE LA INTERVENCIÓN</t>
  </si>
  <si>
    <t>ALCANCE DEL PROYECTO</t>
  </si>
  <si>
    <t>CORTA DESCRIPCIÓN DE QUÉ PRETENDE REALIZAR EL PROYECTO Y COMO LO HARÍA</t>
  </si>
  <si>
    <t>MAXIMO 1000 CARACTERES</t>
  </si>
  <si>
    <t>CADENA VALOR</t>
  </si>
  <si>
    <t>DATOS RECOLECCIÓN</t>
  </si>
  <si>
    <t>OBJETIVO DIRECTO</t>
  </si>
  <si>
    <t>PRODUCTO CATALOGO DNP</t>
  </si>
  <si>
    <t>CODIGO PRODUCTO DNP</t>
  </si>
  <si>
    <t>VALIDADOR</t>
  </si>
  <si>
    <t>ACTIVIDAD</t>
  </si>
  <si>
    <t>LOCALIZACIÓN</t>
  </si>
  <si>
    <t>UNIDAD DE MEDIDAD</t>
  </si>
  <si>
    <t xml:space="preserve">CANTIDAD ESPERADA </t>
  </si>
  <si>
    <t>COSTO TOTAL</t>
  </si>
  <si>
    <t>COSTO TOTAL DEL PROYECTO</t>
  </si>
  <si>
    <t>I. IDENTIFICACIÓN PDL</t>
  </si>
  <si>
    <t>POSICIÓN P.E.</t>
  </si>
  <si>
    <t>CODIGO</t>
  </si>
  <si>
    <t>II. IDENTIFICACIÓN PROYECTO</t>
  </si>
  <si>
    <t>III. BENEFICIARIOS Y ACCIONES</t>
  </si>
  <si>
    <t>CADENA DE VALOR</t>
  </si>
  <si>
    <t>COMUNAS</t>
  </si>
  <si>
    <t>COMUNA 1 - POPULAR</t>
  </si>
  <si>
    <t>COMUNA 2 - SANTA CRUZ</t>
  </si>
  <si>
    <t xml:space="preserve">Aeropuerto Olaya Herrera </t>
  </si>
  <si>
    <t>COMUNA 3 - MANRIQUE</t>
  </si>
  <si>
    <t xml:space="preserve"> </t>
  </si>
  <si>
    <t>COMUNA 4 - ARANJUEZ</t>
  </si>
  <si>
    <t>sector4</t>
  </si>
  <si>
    <t>COMUNA 5 - CASTILLA</t>
  </si>
  <si>
    <t>COMUNA 6 - DOCE DE OCTUBRE</t>
  </si>
  <si>
    <t>COMUNA 7 - ROBLEDO</t>
  </si>
  <si>
    <t>sector12</t>
  </si>
  <si>
    <t>Área Metropolitana del Valle de Aburrá</t>
  </si>
  <si>
    <t>COMUNA 8 - VILLA HERMOSA</t>
  </si>
  <si>
    <t>Biblioteca Pública Piloto</t>
  </si>
  <si>
    <t>COMUNA 9 - BUENOS AIRES</t>
  </si>
  <si>
    <t>Colegio Mayor de Antioquia</t>
  </si>
  <si>
    <t>COMUNA 10 - LA CANDELARIA</t>
  </si>
  <si>
    <t>sector17</t>
  </si>
  <si>
    <t>COMUNA 11 - LAURELES ESTADIO</t>
  </si>
  <si>
    <t>sector19</t>
  </si>
  <si>
    <t>COMUNA 12 - LA AMÉRICA</t>
  </si>
  <si>
    <t>sector21</t>
  </si>
  <si>
    <t>COMUNA 13 - SAN JAVIER</t>
  </si>
  <si>
    <t>sector22</t>
  </si>
  <si>
    <t>COMUNA 14 - EL POBLADO</t>
  </si>
  <si>
    <t>sector23</t>
  </si>
  <si>
    <t>COMUNA 15 - GUAYABAL</t>
  </si>
  <si>
    <t>sector24</t>
  </si>
  <si>
    <t>COMUNA 16 - BELÉN</t>
  </si>
  <si>
    <t>sector25</t>
  </si>
  <si>
    <t>CORREGIMIENTO 50 - SAN SEBASTIÁN DE PALMITAS</t>
  </si>
  <si>
    <t>CORREGIMIENTO 60 - SAN CRISTÓBAL</t>
  </si>
  <si>
    <t>CORREGIMIENTO 70 - ALTAVISTA</t>
  </si>
  <si>
    <t>CORREGIMIENTO 80 - SAN ANTONIO DE PRADO</t>
  </si>
  <si>
    <t>sector32</t>
  </si>
  <si>
    <t>CORREGIMIENTO 90 - SANTA ELENA</t>
  </si>
  <si>
    <t>sector33</t>
  </si>
  <si>
    <t>sector35</t>
  </si>
  <si>
    <t>0401</t>
  </si>
  <si>
    <t>sector36</t>
  </si>
  <si>
    <t>sector39</t>
  </si>
  <si>
    <t>Gerencia de Corregimientos</t>
  </si>
  <si>
    <t>sector40</t>
  </si>
  <si>
    <t>Gerencia del Centro</t>
  </si>
  <si>
    <t>sector41</t>
  </si>
  <si>
    <t>0499</t>
  </si>
  <si>
    <t>sector43</t>
  </si>
  <si>
    <t>sector45</t>
  </si>
  <si>
    <t>favor seleccionar sector</t>
  </si>
  <si>
    <t>sinsector</t>
  </si>
  <si>
    <t>Jardín Botánico de Medellín</t>
  </si>
  <si>
    <t>Museo Casa de la Memoria</t>
  </si>
  <si>
    <t>1201</t>
  </si>
  <si>
    <t>1202</t>
  </si>
  <si>
    <t>1203</t>
  </si>
  <si>
    <t>1204</t>
  </si>
  <si>
    <t>1205</t>
  </si>
  <si>
    <t>1206</t>
  </si>
  <si>
    <t>1207</t>
  </si>
  <si>
    <t>1208</t>
  </si>
  <si>
    <t>1209</t>
  </si>
  <si>
    <t>Secretaría de Comunicaciones</t>
  </si>
  <si>
    <t>1299</t>
  </si>
  <si>
    <t>Secretaría de Cultura Ciudadana</t>
  </si>
  <si>
    <t>Secretaría de Desarrollo Económico</t>
  </si>
  <si>
    <t>Secretaría de Educación</t>
  </si>
  <si>
    <t>Secretaría de Evaluación y Control</t>
  </si>
  <si>
    <t>Secretaría de Gestión Humana y Servicio a la Ciudadanía</t>
  </si>
  <si>
    <t>Secretaría de Gobierno y Gestión del Gabinete</t>
  </si>
  <si>
    <t>Secretaría de Hacienda</t>
  </si>
  <si>
    <t>Secretaría de Inclusión Social, Familia y Derechos Humanos</t>
  </si>
  <si>
    <t>Secretaría de Infraestructura Física</t>
  </si>
  <si>
    <t>Secretaría de la Juventud</t>
  </si>
  <si>
    <t>Secretaría de la No Violencia</t>
  </si>
  <si>
    <t>Secretaría de Las Mujeres</t>
  </si>
  <si>
    <t>Secretaría de Medio Ambiente</t>
  </si>
  <si>
    <t>Secretaría de Movilidad</t>
  </si>
  <si>
    <t>1702</t>
  </si>
  <si>
    <t>Secretaría de Participación Ciudadana</t>
  </si>
  <si>
    <t>1703</t>
  </si>
  <si>
    <t>Secretaría de Salud</t>
  </si>
  <si>
    <t>1704</t>
  </si>
  <si>
    <t>Secretaría de Seguridad y Convivencia</t>
  </si>
  <si>
    <t>1705</t>
  </si>
  <si>
    <t>Secretaría de Suministros y Servicios</t>
  </si>
  <si>
    <t>1706</t>
  </si>
  <si>
    <t>Secretaría General</t>
  </si>
  <si>
    <t>1707</t>
  </si>
  <si>
    <t>Secretaría Privada</t>
  </si>
  <si>
    <t>1708</t>
  </si>
  <si>
    <t>1709</t>
  </si>
  <si>
    <t>Telemedellín</t>
  </si>
  <si>
    <t>1799</t>
  </si>
  <si>
    <t>1901</t>
  </si>
  <si>
    <t>1902</t>
  </si>
  <si>
    <t>1903</t>
  </si>
  <si>
    <t>1999</t>
  </si>
  <si>
    <t>2101</t>
  </si>
  <si>
    <t>2102</t>
  </si>
  <si>
    <t>2103</t>
  </si>
  <si>
    <t>2104</t>
  </si>
  <si>
    <t>2105</t>
  </si>
  <si>
    <t>2106</t>
  </si>
  <si>
    <t>2199</t>
  </si>
  <si>
    <t>2201</t>
  </si>
  <si>
    <t>2202</t>
  </si>
  <si>
    <t>2203</t>
  </si>
  <si>
    <t>2299</t>
  </si>
  <si>
    <t>2301</t>
  </si>
  <si>
    <t>2302</t>
  </si>
  <si>
    <t>2399</t>
  </si>
  <si>
    <t>2401</t>
  </si>
  <si>
    <t>2402</t>
  </si>
  <si>
    <t>2403</t>
  </si>
  <si>
    <t>2404</t>
  </si>
  <si>
    <t>2405</t>
  </si>
  <si>
    <t>2406</t>
  </si>
  <si>
    <t>2407</t>
  </si>
  <si>
    <t>2408</t>
  </si>
  <si>
    <t>2409</t>
  </si>
  <si>
    <t>2410</t>
  </si>
  <si>
    <t>2499</t>
  </si>
  <si>
    <t>2501</t>
  </si>
  <si>
    <t>2502</t>
  </si>
  <si>
    <t>2503</t>
  </si>
  <si>
    <t>2504</t>
  </si>
  <si>
    <t>2599</t>
  </si>
  <si>
    <t>3201</t>
  </si>
  <si>
    <t>3202</t>
  </si>
  <si>
    <t>3203</t>
  </si>
  <si>
    <t>3204</t>
  </si>
  <si>
    <t>3205</t>
  </si>
  <si>
    <t>3206</t>
  </si>
  <si>
    <t>3207</t>
  </si>
  <si>
    <t>3208</t>
  </si>
  <si>
    <t>3299</t>
  </si>
  <si>
    <t>3301</t>
  </si>
  <si>
    <t>3302</t>
  </si>
  <si>
    <t>3399</t>
  </si>
  <si>
    <t>3501</t>
  </si>
  <si>
    <t>3502</t>
  </si>
  <si>
    <t/>
  </si>
  <si>
    <t>3503</t>
  </si>
  <si>
    <t>3599</t>
  </si>
  <si>
    <t>3601</t>
  </si>
  <si>
    <t>3602</t>
  </si>
  <si>
    <t>3603</t>
  </si>
  <si>
    <t>3604</t>
  </si>
  <si>
    <t>3605</t>
  </si>
  <si>
    <t>3699</t>
  </si>
  <si>
    <t>3901</t>
  </si>
  <si>
    <t>3902</t>
  </si>
  <si>
    <t>3903</t>
  </si>
  <si>
    <t>3904</t>
  </si>
  <si>
    <t>3999</t>
  </si>
  <si>
    <t>4001</t>
  </si>
  <si>
    <t>4002</t>
  </si>
  <si>
    <t>4003</t>
  </si>
  <si>
    <t>4099</t>
  </si>
  <si>
    <t>4101</t>
  </si>
  <si>
    <t>4102</t>
  </si>
  <si>
    <t>4103</t>
  </si>
  <si>
    <t>4199</t>
  </si>
  <si>
    <t>4301</t>
  </si>
  <si>
    <t>4302</t>
  </si>
  <si>
    <t>4399</t>
  </si>
  <si>
    <t>4501</t>
  </si>
  <si>
    <t>4502</t>
  </si>
  <si>
    <t>4503</t>
  </si>
  <si>
    <t>4599</t>
  </si>
  <si>
    <t>(seleccionar programa)</t>
  </si>
  <si>
    <t>ACI</t>
  </si>
  <si>
    <t>Agencia APP</t>
  </si>
  <si>
    <t>SAPIENCIA</t>
  </si>
  <si>
    <t>DAGRD</t>
  </si>
  <si>
    <t>EDU</t>
  </si>
  <si>
    <t>Pascual Bravo</t>
  </si>
  <si>
    <t>INDER</t>
  </si>
  <si>
    <t>ISVIMED</t>
  </si>
  <si>
    <t>ITM</t>
  </si>
  <si>
    <t>Secretaría de Gestión y Control Territorial</t>
  </si>
  <si>
    <t>DAP</t>
  </si>
  <si>
    <t>COMUNA O CORREGIMIENTO</t>
  </si>
  <si>
    <t>ACTIVIDAD RECOLECCIÓN DE INSUMOS</t>
  </si>
  <si>
    <t>CANTIDAD RECOLECCIÓN DE INSUMOS</t>
  </si>
  <si>
    <t>ACTIVIDAD MGA</t>
  </si>
  <si>
    <t>UNIDAD DE MEDIDA</t>
  </si>
  <si>
    <t>PROPUESTA DE AJUSTE</t>
  </si>
  <si>
    <t>VIABILIDAD</t>
  </si>
  <si>
    <t>VOTACIÓN</t>
  </si>
  <si>
    <t>COSTO AJUSTADO</t>
  </si>
  <si>
    <t>OBSERVACIONES</t>
  </si>
  <si>
    <t>COSTO TOTAL INICIAL</t>
  </si>
  <si>
    <t>COSTO TOTAL FINAL</t>
  </si>
  <si>
    <r>
      <t>Unidad Administrativa</t>
    </r>
    <r>
      <rPr>
        <sz val="9"/>
        <color theme="1"/>
        <rFont val="Arial"/>
        <family val="2"/>
      </rPr>
      <t> Especial Buen Comienzo</t>
    </r>
  </si>
  <si>
    <t>ODS</t>
  </si>
  <si>
    <t>META</t>
  </si>
  <si>
    <t>Versión. 1</t>
  </si>
  <si>
    <t>Formato
FO-DIES-Ficha perfil de proyecto</t>
  </si>
  <si>
    <t>Cód. FO-DIES-101</t>
  </si>
  <si>
    <t>04 INFORMACIÓN ESTADÍSTICA</t>
  </si>
  <si>
    <t>12 JUSTICIA Y DEL DERECHO</t>
  </si>
  <si>
    <t>17 AGRICULTURA Y DESARROLLO RURAL</t>
  </si>
  <si>
    <t>19 SALUD Y PROTECCIÓN SOCIAL</t>
  </si>
  <si>
    <t>21 MINAS Y ENERGÍA</t>
  </si>
  <si>
    <t>22 EDUCACIÓN</t>
  </si>
  <si>
    <t>23 TECNOLOGÍAS DE LA INFORMACIÓN Y LAS COMUNICACIONES</t>
  </si>
  <si>
    <t>24 TRANSPORTE</t>
  </si>
  <si>
    <t>25 ORGANISMOS DE CONTROL</t>
  </si>
  <si>
    <t>32 AMBIENTE Y DESARROLLO SOSTENIBLE</t>
  </si>
  <si>
    <t>33 CULTURA</t>
  </si>
  <si>
    <t>35 COMERCIO, INDUSTRIA Y TURISMO</t>
  </si>
  <si>
    <t>36 TRABAJO</t>
  </si>
  <si>
    <t>39 CIENCIA, TECNOLOGÍA E INNOVACIÓN</t>
  </si>
  <si>
    <t>40 VIVIENDA, CIUDAD Y TERRITORIO</t>
  </si>
  <si>
    <t>41 INCLUSIÓN SOCIAL Y RECONCILIACIÓN</t>
  </si>
  <si>
    <t>43 DEPORTE Y RECREACIÓN</t>
  </si>
  <si>
    <t>45 GOBIERNO TERRITORIAL</t>
  </si>
  <si>
    <t>0406</t>
  </si>
  <si>
    <t>0401 Levantamiento y actualización de información estadística de calidad</t>
  </si>
  <si>
    <t>0406 Generación de la información geográfica del territorio nacional</t>
  </si>
  <si>
    <t>0499 Fortalecimiento de la gestión y dirección del sector Información Estadística</t>
  </si>
  <si>
    <t>1201  Fortalecimiento del principio de seguridad jurídica, divulgación y depuración del ordenamiento jurídico</t>
  </si>
  <si>
    <t>1202  Promoción al acceso a la justicia</t>
  </si>
  <si>
    <t>1203  Promoción de los métodos de resolución de conflictos</t>
  </si>
  <si>
    <t>1204 Justicia transicional</t>
  </si>
  <si>
    <t>1205 Defensa jurídica del Estado</t>
  </si>
  <si>
    <t>1206 Sistema penitenciario y carcelario en el marco de los derechos humanos</t>
  </si>
  <si>
    <t>1207 Fortalecimiento de la política criminal del Estado colombiano</t>
  </si>
  <si>
    <t>1208 Formulación y coordinación de la política integral frente a las drogas y actividades relacionadas</t>
  </si>
  <si>
    <t>1209 Modernización de la información inmobiliaria</t>
  </si>
  <si>
    <t>1299 Fortalecimiento de la gestión y dirección del sector Justicia y del Derecho</t>
  </si>
  <si>
    <t>1702 Inclusión productiva de pequeños productores rurales</t>
  </si>
  <si>
    <t>1703 Servicios financieros y gestión del riesgo para las actividades agropecuarias y rurales</t>
  </si>
  <si>
    <t>1704 Ordenamiento social y uso productivo del territorio rural</t>
  </si>
  <si>
    <t>1705 Restitución de tierras a víctimas del conflicto armado</t>
  </si>
  <si>
    <t>1706  Aprovechamiento de mercados externos</t>
  </si>
  <si>
    <t>1707 Sanidad agropecuaria e inocuidad agroalimentaria</t>
  </si>
  <si>
    <t>1708 Ciencia, tecnología e innovación agropecuaria</t>
  </si>
  <si>
    <t>1709 Infraestructura productiva y comercialización</t>
  </si>
  <si>
    <t>1799 Fortalecimiento de la gestión y dirección del sector Agricultura y Desarrollo Rural</t>
  </si>
  <si>
    <t xml:space="preserve">1901 Salud pública y prestación de servicios  </t>
  </si>
  <si>
    <t>1902 Aseguramiento y administración del Sistema General de la Seguridad Social en Salud - SGSSS</t>
  </si>
  <si>
    <t>1903 Inspección, vigilancia y control</t>
  </si>
  <si>
    <t>1905 Salud Pública</t>
  </si>
  <si>
    <t>1906 Aseguramiento y prestación integral de servicios de salud</t>
  </si>
  <si>
    <t>1999  Fortalecimiento de la gestión y dirección del sector Salud</t>
  </si>
  <si>
    <t>1905</t>
  </si>
  <si>
    <t>1906</t>
  </si>
  <si>
    <t>2101 Acceso al servicio público domiciliario de gas combustible</t>
  </si>
  <si>
    <t>2102 Consolidación productiva del sector de energía eléctrica</t>
  </si>
  <si>
    <t>2103 Consolidación productiva del sector hidrocarburos</t>
  </si>
  <si>
    <t>2104 Consolidación productiva del sector minero</t>
  </si>
  <si>
    <t>2105  Desarrollo ambiental sostenible del sector minero energético</t>
  </si>
  <si>
    <t>2106 Gestión de la información en el sector minero energético</t>
  </si>
  <si>
    <t xml:space="preserve">2199 Fortalecimiento de la gestión y dirección del sector Minas y Energía </t>
  </si>
  <si>
    <t>2201 Calidad, cobertura y fortalecimiento de la educación inicial, prescolar, básica y media</t>
  </si>
  <si>
    <t>2202 Calidad y fomento de la educación superior</t>
  </si>
  <si>
    <t>2203 Cierre de brechas para el goce efectivo de derechos fundamentales de la población en condición de discapacidad</t>
  </si>
  <si>
    <t>2299 Fortalecimiento de la gestión y dirección del sector Educación</t>
  </si>
  <si>
    <t>2301 Facilitar el acceso y uso de las Tecnologías de la Información y las Comunicaciones en todo el territorio nacional</t>
  </si>
  <si>
    <t>2302 Fomento del desarrollo de aplicaciones, software y contenidos para impulsar la apropiación de las Tecnologías de la Información y las Comunicaciones (TIC)</t>
  </si>
  <si>
    <t>2399 Fortalecimiento de la gestión y dirección del sector Tecnologías de la Información y las Comunicaciones</t>
  </si>
  <si>
    <t>2401 Infraestructura red vial primaria</t>
  </si>
  <si>
    <t>2402 Infraestructura red vial regional</t>
  </si>
  <si>
    <t>2403 Infraestructura y servicios de transporte aéreo</t>
  </si>
  <si>
    <t>2404 Infraestructura de transporte férreo</t>
  </si>
  <si>
    <t>2405 Infraestructura de transporte marítimo</t>
  </si>
  <si>
    <t>2406 Infraestructura de transporte fluvial</t>
  </si>
  <si>
    <t>2407 Infraestructura y servicios de logística de transporte</t>
  </si>
  <si>
    <t>2408 Prestación de servicios de transporte público de pasajeros</t>
  </si>
  <si>
    <t>2409 Seguridad de transporte</t>
  </si>
  <si>
    <t>2410 Política, regulación y supervisión de la infraestructura y servicios de transporte</t>
  </si>
  <si>
    <t>2499 Fortalecimiento de la gestión y dirección del sector Transporte</t>
  </si>
  <si>
    <t>2501 Fortalecimiento del control y la vigilancia de la gestión fiscal y resarcimiento al daño del patrimonio público</t>
  </si>
  <si>
    <t>2502 Promoción, protección y defensa de los Derechos Humanos y el Derecho Internacional Humanitario</t>
  </si>
  <si>
    <t>2503 Lucha contra la corrupción</t>
  </si>
  <si>
    <t>2504 Vigilancia de la gestión administrativa de los funcionarios del estado</t>
  </si>
  <si>
    <t>2599 Fortalecimiento de la gestión y dirección del sector Organismos de Control</t>
  </si>
  <si>
    <t>3201 Fortalecimiento del desempeño ambiental de los sectores productivos</t>
  </si>
  <si>
    <t>3202 Conservación de la biodiversidad y sus servicios ecosistémicos</t>
  </si>
  <si>
    <t>3203 Gestión integral del recurso hídrico</t>
  </si>
  <si>
    <t>3204 Gestión de la información y el conocimiento ambiental</t>
  </si>
  <si>
    <t>3205 Ordenamiento ambiental territorial</t>
  </si>
  <si>
    <t>3206 Gestión del cambio climático para un desarrollo bajo en carbono y resiliente al clima</t>
  </si>
  <si>
    <t>3207 Gestión integral de mares, costas y recursos acuáticos</t>
  </si>
  <si>
    <t xml:space="preserve">3208 Educación ambiental </t>
  </si>
  <si>
    <t>3299 Fortalecimiento de la gestión y dirección del sector Ambiente y Desarrollo Sostenible</t>
  </si>
  <si>
    <t>3301 Promoción y acceso efectivo a procesos culturales y artísticos</t>
  </si>
  <si>
    <t>3302 Gestión, protección y salvaguardia del patrimonio cultural colombiano</t>
  </si>
  <si>
    <t>3399 Fortalecimiento de la gestión y dirección del sector Cultura</t>
  </si>
  <si>
    <t>3501 Internacionalización de la economía</t>
  </si>
  <si>
    <t>3502 Productividad y competitividad de las empresas colombianas</t>
  </si>
  <si>
    <t>3503 Ambiente regulatorio y económico para la competencia y la actividad empresarial</t>
  </si>
  <si>
    <t>3599 Fortalecimiento de la gestión y dirección del sector Comercio, Industria y Turismo</t>
  </si>
  <si>
    <t>3601 Protección Social</t>
  </si>
  <si>
    <t>3602 Generación y formalización del empleo</t>
  </si>
  <si>
    <t>3603 Formación para el trabajo</t>
  </si>
  <si>
    <t>3604 Derechos fundamentales del trabajo y fortalecimiento del diálogo social</t>
  </si>
  <si>
    <t>3605 Fomento de la investigación, desarrollo tecnológico e innovación del sector trabajo</t>
  </si>
  <si>
    <t>3699 Fortalecimiento de la gestión y dirección del sector Trabajo</t>
  </si>
  <si>
    <t xml:space="preserve">3901 Consolidación de una institucionalidad habilitante para la Ciencia Tecnología e Innovación (CTeI) </t>
  </si>
  <si>
    <t>3902 Investigación con calidad e impacto</t>
  </si>
  <si>
    <t>3903 Desarrollo tecnológico e innovación para crecimiento empresarial</t>
  </si>
  <si>
    <t>3904 Generación de una cultura que valora y gestiona el conocimiento y la innovación</t>
  </si>
  <si>
    <t xml:space="preserve">3999 Fortalecimiento de la gestión y dirección del sector Ciencia, Tecnología e Innovación </t>
  </si>
  <si>
    <t>4001 Acceso a soluciones de vivienda</t>
  </si>
  <si>
    <t>4002 Ordenamiento territorial y desarrollo urbano</t>
  </si>
  <si>
    <t>4003 Acceso de la población a los servicios de agua potable y saneamiento básico</t>
  </si>
  <si>
    <t>4099 Fortalecimiento de la gestión y dirección del sector Vivienda, Ciudad y Territorio</t>
  </si>
  <si>
    <t>4101 Atención, asistencia  y reparación integral a las víctimas</t>
  </si>
  <si>
    <t>4102 Desarrollo integral de la primera infancia a la juventud, y fortalecimiento de las capacidades de las familias de niñas, niños y adolescentes</t>
  </si>
  <si>
    <t>4103 Inclusión social y productiva para la población en situación de vulnerabilidad</t>
  </si>
  <si>
    <t>4104 Atención integral de población en situación permanente de desprotección social y/o familiar</t>
  </si>
  <si>
    <t xml:space="preserve">4199 Fortalecimiento de la gestión y dirección del sector Inclusión Social y Reconciliación </t>
  </si>
  <si>
    <t>4104</t>
  </si>
  <si>
    <t>4301 Fomento a la recreación, la actividad física y el deporte</t>
  </si>
  <si>
    <t>4302 Formación y preparación de deportistas</t>
  </si>
  <si>
    <t xml:space="preserve">4399 Fortalecimiento de la gestión y dirección del sector Deporte y Recreación </t>
  </si>
  <si>
    <t>4501 Fortalecimiento de la convivencia y la seguridad ciudadana</t>
  </si>
  <si>
    <t>4502 Fortalecimiento del buen gobierno para el respeto y garantía de los derechos humanos</t>
  </si>
  <si>
    <t>4503 Gestión del riesgo de desastres y emergencias</t>
  </si>
  <si>
    <t>4599 Fortalecimiento a la gestión y dirección de la administración pública territorial</t>
  </si>
  <si>
    <t>Actualización</t>
  </si>
  <si>
    <t>Adecuación</t>
  </si>
  <si>
    <t>Administración</t>
  </si>
  <si>
    <t>Adquisición</t>
  </si>
  <si>
    <t>Alfabetización</t>
  </si>
  <si>
    <t>Ampliación</t>
  </si>
  <si>
    <t>Análisis</t>
  </si>
  <si>
    <t>Aplicación</t>
  </si>
  <si>
    <t>Aportes</t>
  </si>
  <si>
    <t>Apoyo</t>
  </si>
  <si>
    <t>Aprovechamiento</t>
  </si>
  <si>
    <t>Asesoría</t>
  </si>
  <si>
    <t>Asistencia</t>
  </si>
  <si>
    <t>Capacitación</t>
  </si>
  <si>
    <t>Capitalización</t>
  </si>
  <si>
    <t>Caracterización</t>
  </si>
  <si>
    <t>Compromiso</t>
  </si>
  <si>
    <t>Conformación</t>
  </si>
  <si>
    <t>Conservación</t>
  </si>
  <si>
    <t>Consolidación</t>
  </si>
  <si>
    <t>Construcción</t>
  </si>
  <si>
    <t>Contribución</t>
  </si>
  <si>
    <t>Control</t>
  </si>
  <si>
    <t>Demarcación</t>
  </si>
  <si>
    <t>Desarrollo</t>
  </si>
  <si>
    <t>Descontaminación</t>
  </si>
  <si>
    <t>Diagnostico</t>
  </si>
  <si>
    <t>Difusión</t>
  </si>
  <si>
    <t>Diseño</t>
  </si>
  <si>
    <t>Distribución</t>
  </si>
  <si>
    <t>Divulgación</t>
  </si>
  <si>
    <t>Dotación</t>
  </si>
  <si>
    <t>Edición</t>
  </si>
  <si>
    <t>Elaboración</t>
  </si>
  <si>
    <t>Erradicación</t>
  </si>
  <si>
    <t>Estudio</t>
  </si>
  <si>
    <t>Estudios</t>
  </si>
  <si>
    <t>Experimentación</t>
  </si>
  <si>
    <t>Exploración</t>
  </si>
  <si>
    <t>Explotación</t>
  </si>
  <si>
    <t>Extensión</t>
  </si>
  <si>
    <t>Forestación</t>
  </si>
  <si>
    <t>Formación</t>
  </si>
  <si>
    <t>Formulación</t>
  </si>
  <si>
    <t>Fortalecimiento</t>
  </si>
  <si>
    <t>Generación</t>
  </si>
  <si>
    <t>Habilitación</t>
  </si>
  <si>
    <t>Identificación</t>
  </si>
  <si>
    <t>Implantación</t>
  </si>
  <si>
    <t>Implementación</t>
  </si>
  <si>
    <t>Incremento</t>
  </si>
  <si>
    <t>Indemnización</t>
  </si>
  <si>
    <t>Innovación</t>
  </si>
  <si>
    <t>Instalación</t>
  </si>
  <si>
    <t>Inventario</t>
  </si>
  <si>
    <t>Inversiones</t>
  </si>
  <si>
    <t>Investigación</t>
  </si>
  <si>
    <t>Levantamiento</t>
  </si>
  <si>
    <t>Mantenimiento</t>
  </si>
  <si>
    <t>Mejoramiento</t>
  </si>
  <si>
    <t>Modernización</t>
  </si>
  <si>
    <t>Nacionalización</t>
  </si>
  <si>
    <t>Normalización</t>
  </si>
  <si>
    <t>Optimización</t>
  </si>
  <si>
    <t>Pavimentación</t>
  </si>
  <si>
    <t>Prestación</t>
  </si>
  <si>
    <t>Prevención</t>
  </si>
  <si>
    <t>Privatización</t>
  </si>
  <si>
    <t>Producción</t>
  </si>
  <si>
    <t>Programación</t>
  </si>
  <si>
    <t>Protección</t>
  </si>
  <si>
    <t>Reconciliación</t>
  </si>
  <si>
    <t>Reconstrucción</t>
  </si>
  <si>
    <t>Recopilación</t>
  </si>
  <si>
    <t>Recreación</t>
  </si>
  <si>
    <t>Recuperación</t>
  </si>
  <si>
    <t>Reforestación</t>
  </si>
  <si>
    <t>Rehabilitación</t>
  </si>
  <si>
    <t>Reintegración</t>
  </si>
  <si>
    <t>Remodelación</t>
  </si>
  <si>
    <t>Renovación</t>
  </si>
  <si>
    <t>Reparación</t>
  </si>
  <si>
    <t>Reposición</t>
  </si>
  <si>
    <t>Restauración</t>
  </si>
  <si>
    <t>Restitución</t>
  </si>
  <si>
    <t>Restructuración</t>
  </si>
  <si>
    <t>Revisión</t>
  </si>
  <si>
    <t>Saneamiento</t>
  </si>
  <si>
    <t>Satisfacción</t>
  </si>
  <si>
    <t>Servicio</t>
  </si>
  <si>
    <t>Sistematización</t>
  </si>
  <si>
    <t>Subsidio</t>
  </si>
  <si>
    <t>Suministro</t>
  </si>
  <si>
    <t>Sustitución</t>
  </si>
  <si>
    <t>Titulación</t>
  </si>
  <si>
    <t>Traslado</t>
  </si>
  <si>
    <t xml:space="preserve">SOLICITUD </t>
  </si>
  <si>
    <t>PROPUESTA SECRETARIA DE SALUD</t>
  </si>
  <si>
    <t>CATALOGO MGA</t>
  </si>
  <si>
    <t>Actividades solicitada</t>
  </si>
  <si>
    <t>Observaciones</t>
  </si>
  <si>
    <t>SIGLA</t>
  </si>
  <si>
    <t>Actividades Propuesta Secretaria de Salud</t>
  </si>
  <si>
    <t>Unidad</t>
  </si>
  <si>
    <t>Cantidad</t>
  </si>
  <si>
    <t>valor total</t>
  </si>
  <si>
    <t>OBSERVACIÓN</t>
  </si>
  <si>
    <t>INDICADOR</t>
  </si>
  <si>
    <t>CODIGO INDICADOR</t>
  </si>
  <si>
    <t>Es Territorial</t>
  </si>
  <si>
    <t>GT</t>
  </si>
  <si>
    <t>Documentos metodológicos</t>
  </si>
  <si>
    <t>1905036</t>
  </si>
  <si>
    <t>Documentos cuyo objetivo es describir y explicar métodos, herramientas analíticas, o procesos que determinan un camino o forma de realizar un análisis en particular.</t>
  </si>
  <si>
    <t>Documentos metodológicos realizados</t>
  </si>
  <si>
    <t>190503600</t>
  </si>
  <si>
    <t>Número de documentos</t>
  </si>
  <si>
    <t>SI</t>
  </si>
  <si>
    <t>Número de personas</t>
  </si>
  <si>
    <t>CE-SPA</t>
  </si>
  <si>
    <t>CE</t>
  </si>
  <si>
    <t>Servicio de gestión del riesgo en temas de consumo de sustancias psicoactivas</t>
  </si>
  <si>
    <t>1905020</t>
  </si>
  <si>
    <t xml:space="preserve">Acciones mediante las cuales se previene el consumo de sustancias psicoactivas en la población. </t>
  </si>
  <si>
    <t>Campañas de gestión del riesgo en temas de consumo de sustancias psicoactivas implementadas</t>
  </si>
  <si>
    <t>190502000</t>
  </si>
  <si>
    <t>Número de campañas</t>
  </si>
  <si>
    <t>Un Bebe</t>
  </si>
  <si>
    <t>Servicio de gestión del riesgo en temas de salud sexual y reproductiva</t>
  </si>
  <si>
    <t>1905021</t>
  </si>
  <si>
    <t>Acciones relacionadas con la prevención y mitigación de riesgos que afectan la salud sexual y reproductiva de las personas en el curso de su vida.</t>
  </si>
  <si>
    <t>Campañas de gestión del riesgo en temas de salud sexual y reproductiva implementadas</t>
  </si>
  <si>
    <t>190502100</t>
  </si>
  <si>
    <t>Servicio de promoción de la salud y prevención de riesgos asociados a condiciones no transmisibles</t>
  </si>
  <si>
    <t>1905031</t>
  </si>
  <si>
    <t xml:space="preserve">Es el conjunto de acciones, procedimientos e intervenciones integrales, mediante los cuales se orienta a la población acerca de hábitos saludables que mejoran su condición de salud. </t>
  </si>
  <si>
    <t>Campañas de promoción de la salud  y prevención de riesgos asociados a condiciones no transmisibles implementadas</t>
  </si>
  <si>
    <t>190503100</t>
  </si>
  <si>
    <t>FFR</t>
  </si>
  <si>
    <t>Servicio de gestión del riesgo en temas de trastornos mentales</t>
  </si>
  <si>
    <t>1905022</t>
  </si>
  <si>
    <t>Incluye acciones de prevención de los trastornos mentales asociados a factores sociales, psicológicos y biológicos, en los diferentes entornos en los que se desarrollan los individuos.</t>
  </si>
  <si>
    <t>Campañas de gestión del riesgo en temas de trastornos mentales implementadas</t>
  </si>
  <si>
    <t>190502200</t>
  </si>
  <si>
    <t>EVS</t>
  </si>
  <si>
    <t>VISUAL</t>
  </si>
  <si>
    <t>Servicio de gestión del riesgo para abordar condiciones crónicas prevalentes</t>
  </si>
  <si>
    <t>1905023</t>
  </si>
  <si>
    <t>Acciones para garantizar la prevención y el abordaje de enfermedades no transmisibles y de alteraciones de la salud bucal, visual y auditiva, gestión del riesgo disminución de la enfermedad y la discapacidad evitable.</t>
  </si>
  <si>
    <t>Campañas de gestión del riesgo para abordar condiciones crónicas prevalentes implementadas</t>
  </si>
  <si>
    <t>190502300</t>
  </si>
  <si>
    <t>ORT</t>
  </si>
  <si>
    <t>Servicio de suministro de insumos para el manejo de eventos de interés en salud pública</t>
  </si>
  <si>
    <t>1905029</t>
  </si>
  <si>
    <t>Acciones para garantizar la adquisición, distribución y suministro oportuno de los insumos de interés en salud pública, dentro de los cuales se incluyen los biológicos, insumos críticos para el control de vectores, los medicamentos para el manejo de los esquemas básicos de las enfermedades transmisibles y de control especial.</t>
  </si>
  <si>
    <t>Entidades territoriales con servicio de suministro de insumos para el manejo de eventos de interés en salud pública</t>
  </si>
  <si>
    <t>190502900</t>
  </si>
  <si>
    <t>Número de entidades territoriales</t>
  </si>
  <si>
    <t>COACHING</t>
  </si>
  <si>
    <t>Servicio de educación informal en temas de salud pública</t>
  </si>
  <si>
    <t>1905019</t>
  </si>
  <si>
    <t>Corresponde al servicio de educación informal en temas de salud pública, orientado a la población a nivel de individuos, familias y comunidad en general.</t>
  </si>
  <si>
    <t>Personas capacitadas</t>
  </si>
  <si>
    <t>190501900</t>
  </si>
  <si>
    <t>TOTAL COMUNA</t>
  </si>
  <si>
    <t>ESTRATEGIA</t>
  </si>
  <si>
    <t>Actividad</t>
  </si>
  <si>
    <t>Producto</t>
  </si>
  <si>
    <t>Código Producto</t>
  </si>
  <si>
    <t>Descripcion</t>
  </si>
  <si>
    <t>Indicador de producto</t>
  </si>
  <si>
    <t xml:space="preserve">codigo del indicador </t>
  </si>
  <si>
    <t>Medido a través de</t>
  </si>
  <si>
    <t>1.1.1_Realizar capacitación en Coaching para la comunidad y lideres en Habitos saludables_C</t>
  </si>
  <si>
    <t xml:space="preserve"> MMC-CONVIVENCIA </t>
  </si>
  <si>
    <t>CENTRO DE ESCUCHA SPA</t>
  </si>
  <si>
    <t>CE-SSR</t>
  </si>
  <si>
    <t>CENTRO DE ESCUCHA SSR</t>
  </si>
  <si>
    <t>Un Bebé tu decisión</t>
  </si>
  <si>
    <t>S.VISUAL</t>
  </si>
  <si>
    <t>SALUD VISUAL</t>
  </si>
  <si>
    <t>ORTODONCIA</t>
  </si>
  <si>
    <t>PROT</t>
  </si>
  <si>
    <t>PRÓTESIS DENTAL</t>
  </si>
  <si>
    <t>BURX</t>
  </si>
  <si>
    <t>PLACA BURXISMO</t>
  </si>
  <si>
    <t>S. Ambiental</t>
  </si>
  <si>
    <t>ESTUDIO RUIDO Y AIRE</t>
  </si>
  <si>
    <t>Servicio de gestión del riesgo para abordar situaciones de salud relacionadas con condiciones ambientales</t>
  </si>
  <si>
    <t>1905024</t>
  </si>
  <si>
    <t>Incluye la gestión integral relacionada con la prevención de enfermedades generadas por sustancias químicas, por animales (zoonosis), vectores de contaminación en el aire y el agua, entre otros factores.</t>
  </si>
  <si>
    <t>Campañas de gestión del riesgo para abordar situaciones de salud relacionadas con condiciones ambientales implementadas</t>
  </si>
  <si>
    <t>190502400</t>
  </si>
  <si>
    <t>TB</t>
  </si>
  <si>
    <t>ADEHERENCIA TRATAM DE  TB</t>
  </si>
  <si>
    <t>Servicio de gestión del riesgo para enfermedades inmunoprevenibles</t>
  </si>
  <si>
    <t>1905027</t>
  </si>
  <si>
    <t>Campañas de gestión del riesgo para enfermedades inmunoprevenibles  implementadas</t>
  </si>
  <si>
    <t>190502700</t>
  </si>
  <si>
    <t>VAC-neumo</t>
  </si>
  <si>
    <t>VACUNACIÓN NEUMOCOCO</t>
  </si>
  <si>
    <t>VAC-Hepatitis A</t>
  </si>
  <si>
    <t>VACUNACIÓN HEPATITIS A</t>
  </si>
  <si>
    <t>FCD</t>
  </si>
  <si>
    <t>MMC-DISCAPACIDAD</t>
  </si>
  <si>
    <t>ESTILOS DE VIDA SALUDABLE</t>
  </si>
  <si>
    <t>GESTIÓN TERRITORIAL</t>
  </si>
  <si>
    <t>Vr 2023</t>
  </si>
  <si>
    <t>increm</t>
  </si>
  <si>
    <t>Vr 2024 neto</t>
  </si>
  <si>
    <t>2024 con intev</t>
  </si>
  <si>
    <t>Vr 2024 + intv</t>
  </si>
  <si>
    <t>min</t>
  </si>
  <si>
    <t>VR TOTAL Min</t>
  </si>
  <si>
    <t>DISCP</t>
  </si>
  <si>
    <t>Persona</t>
  </si>
  <si>
    <t>MMC-Salud</t>
  </si>
  <si>
    <t>familias</t>
  </si>
  <si>
    <t>TM</t>
  </si>
  <si>
    <t>Famil</t>
  </si>
  <si>
    <t>Coach</t>
  </si>
  <si>
    <t>Escuchaderos</t>
  </si>
  <si>
    <t>Protesis</t>
  </si>
  <si>
    <t>Brux</t>
  </si>
  <si>
    <t>V_neumo</t>
  </si>
  <si>
    <t>V_Hept -A</t>
  </si>
  <si>
    <t>BB</t>
  </si>
  <si>
    <t>PVS</t>
  </si>
  <si>
    <t>GT-SBC</t>
  </si>
  <si>
    <t>L.Señas</t>
  </si>
  <si>
    <t>GP 25</t>
  </si>
  <si>
    <t>Amb</t>
  </si>
  <si>
    <t>R. Lab</t>
  </si>
  <si>
    <t>Perfil</t>
  </si>
  <si>
    <t>Cantidad horas</t>
  </si>
  <si>
    <t>Costo unitario</t>
  </si>
  <si>
    <t>Costo Total</t>
  </si>
  <si>
    <t>Profesional en Psicología</t>
  </si>
  <si>
    <t>Consumibles</t>
  </si>
  <si>
    <t>Elemento</t>
  </si>
  <si>
    <t>operación plataforma WhatsApp</t>
  </si>
  <si>
    <t>Souvenirs presupuesto participativo</t>
  </si>
  <si>
    <t>material dispositivo comunitario</t>
  </si>
  <si>
    <t>refrigerios acciones educativas</t>
  </si>
  <si>
    <t>Total Consumibles</t>
  </si>
  <si>
    <t>Administración (8%)</t>
  </si>
  <si>
    <t>Costo Total Actividad mes/2023</t>
  </si>
  <si>
    <t>MMC-SALUD</t>
  </si>
  <si>
    <t xml:space="preserve">PERSONAL EN CAMPO </t>
  </si>
  <si>
    <t>Meses</t>
  </si>
  <si>
    <t>CANTIDAD</t>
  </si>
  <si>
    <t>VALOR</t>
  </si>
  <si>
    <t>Profesional en Enfermería</t>
  </si>
  <si>
    <t xml:space="preserve">Profesional Psicología </t>
  </si>
  <si>
    <t>Nutricionista</t>
  </si>
  <si>
    <t>Higienistas Oral</t>
  </si>
  <si>
    <t>Auxiliar de Enfermeria</t>
  </si>
  <si>
    <t>Bachiller</t>
  </si>
  <si>
    <t>Profesional Social</t>
  </si>
  <si>
    <t xml:space="preserve">Tecnólogos Ambientales  </t>
  </si>
  <si>
    <t>Agentes comunitarios comunas</t>
  </si>
  <si>
    <t xml:space="preserve">Insumos </t>
  </si>
  <si>
    <t>Gastos administrativos (Tablet, plan de datos, plan de telefonía)</t>
  </si>
  <si>
    <t>dotación</t>
  </si>
  <si>
    <t>SUBTOTAL</t>
  </si>
  <si>
    <t>Administracion</t>
  </si>
  <si>
    <t>Costo de un (1) equipo ETAFI</t>
  </si>
  <si>
    <t>Seguridad laboral informal</t>
  </si>
  <si>
    <t>Acompañamientoi UTI</t>
  </si>
  <si>
    <t>asociaciones</t>
  </si>
  <si>
    <t>intervtoria</t>
  </si>
  <si>
    <t>TOTAL</t>
  </si>
  <si>
    <t>PRODUCTOS</t>
  </si>
  <si>
    <t>VALOR UNITARIO</t>
  </si>
  <si>
    <t>Personas x actividad</t>
  </si>
  <si>
    <t>Valor</t>
  </si>
  <si>
    <t>FORMACIÓN ETAPA 1 EVS</t>
  </si>
  <si>
    <t>FORMACIÓN ETAPA 2 EVS</t>
  </si>
  <si>
    <t>FORMACIÓN ETAPA 3 EVS</t>
  </si>
  <si>
    <t>EXPERIENCIAS EVS (Caminatas, cocinando con el chef, plantas, picnic, tejido, arte)</t>
  </si>
  <si>
    <t>NAVIDADES EVS</t>
  </si>
  <si>
    <t>VALOR 2024</t>
  </si>
  <si>
    <t>Minimo</t>
  </si>
  <si>
    <t>Escuch</t>
  </si>
  <si>
    <t>Prev. Violencia Sexual</t>
  </si>
  <si>
    <t>Lengua de Señas</t>
  </si>
  <si>
    <t>1.11.1_Realizar analisis territorial de la comuna gestionando procesos y proyectos_C</t>
  </si>
  <si>
    <t>1.2.1_Implementar estrategias de IEC-M, autocuidado de la salud mental en Convivencia (MMC_Conv)_C</t>
  </si>
  <si>
    <t>1.2.2_Implementar estrategia para prevenir enfermedades en salud mental (escuchaderos) _C</t>
  </si>
  <si>
    <t>1.3.1_Realizar campañas de prevención en el consumo de sustancias psicoactivas en la C</t>
  </si>
  <si>
    <t>1.4.1_Realizar campaña de Centros de escucha  en prevención del embarazo educación sexual (CE-SSR)_C</t>
  </si>
  <si>
    <t>1.4.2_Realizar campaña de prevención del embarazo adolescente con la estrategia "Un Bebé tu decisión"_C</t>
  </si>
  <si>
    <t>1.4.3_Realizar campaña de prevención de violencias sexuales en Instituciones educativas_C</t>
  </si>
  <si>
    <t>1.5.1_Desarrollar Acciones de Promoción de la salud en el Entorno Educativo y comunitario_C</t>
  </si>
  <si>
    <t>1.6.2_Realizar estrategia salud Bucal en ortodoncia pediatrica para niños y niñas de 6 a 10 años_C</t>
  </si>
  <si>
    <t>1.7.1_Elaborar estudio ambiental de ruido y aire con acciones educativas _C</t>
  </si>
  <si>
    <t>1.6.4_Elaborar placas de buxismo como prevención bucal, para personas de 18 en adelante_C</t>
  </si>
  <si>
    <t>1.6.3_Elaborar prótesis dentales removibles mucosoportadas, para personas de 18 en adelante_C</t>
  </si>
  <si>
    <t>1.8.1_Entregar insumos para promover la adherencia al tratamiento a los pacientes con Tuberculosis_C</t>
  </si>
  <si>
    <t>1.9.2_Aplicar el biologico para prevenir la Hepatitis A, C</t>
  </si>
  <si>
    <t>1.10.1_Realizar asistencia técnica a las familias que son cuidadoras de discapacitados (MMC_Disc)_C</t>
  </si>
  <si>
    <t>1.1.2_Realizar capacitación en lenguas de señas_C</t>
  </si>
  <si>
    <t>Riego Laboral Sec. Informal</t>
  </si>
  <si>
    <t>1.10.3_Realizar el programa de formación en los hábitos y estilos de vida Saludables en familia_(EVS)_C</t>
  </si>
  <si>
    <t>1.10.2_Realizar formación en prevención de riesgos laborales en población informal_C</t>
  </si>
  <si>
    <t>NUMERO DE BENEFICIARIOS</t>
  </si>
  <si>
    <t>PREVENCIÓN</t>
  </si>
  <si>
    <t>LUIS AUGUSTO HURTADO CARVAJAL</t>
  </si>
  <si>
    <t>LIDER DE PROGRAMA UNIDAD PLANEACIÓN Y PARTICIPACIÓN SOCIAL</t>
  </si>
  <si>
    <t>604 385 55 55   Ext  4158</t>
  </si>
  <si>
    <t>luis.hurtadoc@medellin.gov.co</t>
  </si>
  <si>
    <t>Disminuir las tasas de enfermedades crónicas no transmisibles (ECNT) y prevenibles en los habitantes.</t>
  </si>
  <si>
    <t>AUMENTAR LA COBERTURA DE  PROGRAMAS DE PROMOCIÓN DE LA SALUD Y PREVENCIÓN DE LA ENFERMEDAD.</t>
  </si>
  <si>
    <t>Mejorar el acceso a los programas de promoción de la salud y prevención de la enfermedad.</t>
  </si>
  <si>
    <t>Bajo acceso a programas de promoción de la salud y prevención de la enfermedad</t>
  </si>
  <si>
    <t>BAJA COBERTURA DE  PROGRAMAS DE  PROMOCIÓN DE LA SALUD Y PREVENCIÓN DE LA ENFERMEDAD.</t>
  </si>
  <si>
    <t>Aumento de las tasas de enfermedades crónicas no transmisibles  que son prevenibles en los habitantes.</t>
  </si>
  <si>
    <t>Estudio de Analisis de la situción de salud de Medellín (ASIS), Secretaria de Salud</t>
  </si>
  <si>
    <t>VALOR SOLICITUD</t>
  </si>
  <si>
    <t>CANTIDAD SOLICITADA</t>
  </si>
  <si>
    <t>SOLICITADO</t>
  </si>
  <si>
    <t>Nro beneficiarios</t>
  </si>
  <si>
    <t>SALUD Y BIENESTAR</t>
  </si>
  <si>
    <t>Reducir la mortalidad por enfermedades no transmisibles: De aquí a 2030, reducir en un tercio la mortalidad prematura por enfermedades no transmisibles mediante su prevención y tratamiento, y promover la salud mental y el bienestar</t>
  </si>
  <si>
    <t>3.4</t>
  </si>
  <si>
    <r>
      <t xml:space="preserve">Departamento Administrativo de Planeación 
Planeación del Desarrollo Local y Presupuesto Participativo
Ficha resumen de proyecto </t>
    </r>
    <r>
      <rPr>
        <b/>
        <sz val="11"/>
        <color rgb="FFFF0000"/>
        <rFont val="Calibri"/>
        <family val="2"/>
      </rPr>
      <t>2024</t>
    </r>
  </si>
  <si>
    <t>1 Mejorar el acceso a los programas de promoción de la salud y prevención de la enfermedad.</t>
  </si>
  <si>
    <t>Población objeto</t>
  </si>
  <si>
    <t xml:space="preserve">Vacunación Hepatitis A: para personas de 6 a 14 años, para reforzar los esquemas del PAI, </t>
  </si>
  <si>
    <t>Medellín Me Cuida Discapacidad (Familias Cuidadoras): en el marco de la Atención Primaria en Salud con base en el desarrollo de acciones de información, educación y comunicación para la salud en el entorno hogar a las familias que tienen integrantes con discapacidad severa y/o movilidad reducida.</t>
  </si>
  <si>
    <t>comunidad en general, líderes,</t>
  </si>
  <si>
    <t>Familias,</t>
  </si>
  <si>
    <t>Comunidad LGTBQ+,</t>
  </si>
  <si>
    <t>Jóvenes,</t>
  </si>
  <si>
    <t>adolescentes,</t>
  </si>
  <si>
    <t>Pacientes con tuberculosis,</t>
  </si>
  <si>
    <t>Familias cuiadoras de personas en situación de discapacidad,</t>
  </si>
  <si>
    <t>Coaching: contribuir al desarrollo del liderazgo, orientada a desarrollar el potencial y generar una nueva visión,</t>
  </si>
  <si>
    <t>Escuchaderos: Prevensión de enfermedades de salud mental,</t>
  </si>
  <si>
    <t>Centros de Escucha Salud Sexual y Reproductiva: dirigido a la prevención de infecciones de transmisión sexual ITS/VIH-SIDA,  el uso adecuado del preservativo y orientar sobre las diferentes rutas de acceso a servicios sociales y de salud que aportan a la atenciónintegral de las personas, así mismo, incluye la asesoría y la realización de pruebas rápidas de VIH, contribuyendo así a la disminución de barreras para el acceso y a la identificación oportuna de casos probables..</t>
  </si>
  <si>
    <t>Un bebé tu decisión: Prevensión de embarazo adolescente,</t>
  </si>
  <si>
    <t>Prevensión de violencia sexual:  Prevensión de violencias sexuales en instituciones educativas,</t>
  </si>
  <si>
    <t>Salud ambiental:  estudio ambiental de ruido y aire con acciones educativas,</t>
  </si>
  <si>
    <t>Riesgos laborales: formación en prevención de riesgos laborales en población informal,</t>
  </si>
  <si>
    <t>Gestión Territorial Basado en Comunidad: se construye con la participación de las comunidades, los diferentes sectores y actores  para desarrollar programas y proyectos desde los líderes y las necesidades de sus territorios, se coadyuva a generar capacidades de gestión y liderazgo, se desarrolla en el entorno comunitario,</t>
  </si>
  <si>
    <t>Actividades</t>
  </si>
  <si>
    <t>Valor Unitario 2024 con interventoria</t>
  </si>
  <si>
    <t>Valor Unitario 2024</t>
  </si>
  <si>
    <t>Comunidad en general, líderes,</t>
  </si>
  <si>
    <t>Personas mayores de 50 años,</t>
  </si>
  <si>
    <t>grupos familiares,</t>
  </si>
  <si>
    <t>1.6.1_Realizar estrategia  salud visual a personas mayores de 13 años y el 25% mayores de 60 años _C</t>
  </si>
  <si>
    <t>Personas de 6 a 14 años</t>
  </si>
  <si>
    <t>1.9.1_Aplicar el biologico Neumococo Prevenal personas mayores de 50 años, C</t>
  </si>
  <si>
    <t xml:space="preserve">Con el presente proyecto se pretende ejecutar las estrategias: </t>
  </si>
  <si>
    <t>Inicia</t>
  </si>
  <si>
    <t>finaliza</t>
  </si>
  <si>
    <t>Medellin Me Cuida Convivncia (Familias Fuertes y Resilientes):  conductas protectoras en convivencia y la prevención de violencias</t>
  </si>
  <si>
    <t>De acuerdo a la estrategia priorizada  se atiende a</t>
  </si>
  <si>
    <t>Propuesta 1</t>
  </si>
  <si>
    <t>Propuesta 3</t>
  </si>
  <si>
    <t>Propuesta 4</t>
  </si>
  <si>
    <t>Propuesta 2</t>
  </si>
  <si>
    <t xml:space="preserve">Ajuste a Propuestas </t>
  </si>
  <si>
    <t>Lenguaje de Señas: Capacitación en Lengua de señas a la comunidad en general,</t>
  </si>
  <si>
    <t>Adherencia al Tratamiento de Tuberculosis:  estrategia para fortalecer el tratamiento a las personas diagnosticadas con tuberculosis, se entrega un complemeto alimenticio para elevar las defensas del paciente.</t>
  </si>
  <si>
    <t>Estilos de Vida Saludable: apropiación de conocimientos de los 7 hábitos saludables,</t>
  </si>
  <si>
    <t xml:space="preserve">	Vacunación Neumococo (conjugada –Prevenar 13): para personas mayores de 50 años. Teniendo como criterio de priorización la población más vulnerable, seleccionados según el protocolo que defina la Secretaría de Salud priorizando personas con enfermedades de base que requieran la vacuna.
</t>
  </si>
  <si>
    <t>Medellin me cuida salud busca mejorar las condiciones de salud y convivencia de la comunidad, llevando al territorio diferentes servicios de salud y actividades de promoción y prevención de enfermedades para la atención integral de la población</t>
  </si>
  <si>
    <t>Salud Oral Ortodoncia: prevenir es guiar el crecimiento y desarrollo dentario desde sus inicios,</t>
  </si>
  <si>
    <t>Salud oral Bruxismo: placas de buxismo como prevención bucal, para personas de 18 en adelante,</t>
  </si>
  <si>
    <t>Centro de Escucha Sustancias Psicoactivas  CE_SPA (tomarnos el Mundo): Estrategia de salud mental donde se hace prevención adicciones,</t>
  </si>
  <si>
    <t>. Los costos de las estrategias contemplan costos directos, costos indirectos e interventoría integral.</t>
  </si>
  <si>
    <t>Personas mayores de 13 años en adelante en Visual,</t>
  </si>
  <si>
    <t>Niños y niñas de 6 a 10 años en ortodoncia</t>
  </si>
  <si>
    <t>Personas de 18 en adelante en prótesis dental.</t>
  </si>
  <si>
    <t>Salud Visual: promoción y prevención y tratamientos salud visual con entrega de gafas.</t>
  </si>
  <si>
    <t>Salud oral Prótesis dental: rehabilitación función masticatoria y mejorar la autoestima del beneficiario</t>
  </si>
  <si>
    <t>Aumento de la cobertura en los programas de salud oral, visual y auditiva</t>
  </si>
  <si>
    <t>13.4.4.32.1</t>
  </si>
  <si>
    <t xml:space="preserve">Línea 4: Comuna 13, Con Calidad de Vida
Componente: Salud 
Programa: Atención integral en salud </t>
  </si>
  <si>
    <t>DE LA ENFERMEDAD Y  PROMOCIÓN DE LA SALUD EN LA COMUNA 13 SAN JAVIER</t>
  </si>
  <si>
    <t xml:space="preserve"> Población total 2023: 175122 ASEGURAMIENTO 2021: régimen subsidiado 52228; no asegurada 4438 MORTALIDAD 2020(tasa cruda 766,1)  Mortalidad asociada a cáncer de cérvix 2021,:1, Mortalidad infantil 2021: 8,6 Mortalidad en menores de cinco años 2021:7,0 Tasa Mortalidad por tuberculosis 2021: 1,8 Tasa de Natalidad 2021: 10,32 Tasa suicidio según comuna de residencia por cien mil habitantes 2021: 7,9</t>
  </si>
  <si>
    <t>1.1.1_Realizar estrategia  salud visual a personas mayores de 13 años y el 25% mayores de 60 años _C13</t>
  </si>
  <si>
    <t>1.1.2_Elaborar prótesis dentales removibles mucosoportadas, para personas de 18 en adelante_C13</t>
  </si>
  <si>
    <t>1.1.3_Realizar estrategia salud Bucal en ortodoncia pediatrica para niños y niñas de 6 a 10 años_C13</t>
  </si>
  <si>
    <t xml:space="preserve">P1: 250 gafas por nodo( 7 nodos ) mayores de 13 años hasta 59 y mayores de 60 con el  25 %
</t>
  </si>
  <si>
    <t>500 Prótesis dentales para toda la comuna. De 18 años en adelante.</t>
  </si>
  <si>
    <t xml:space="preserve">500 Ortodoncia preventiva para niños y niñas de 6 años a 10 años mas 364 dias.
</t>
  </si>
  <si>
    <t>Se propone bajar a 300 personas que equivale en promedio a 480 protesis, es dificil encontrar a los beneficiarios</t>
  </si>
  <si>
    <t>Se propone bajar a 300 niños,  que equivale en promedio a 480 aparatos, es dificil encontrar a los beneficiarios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</si>
</sst>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 #,##0;[Red]\-&quot;$&quot;\ #,##0"/>
    <numFmt numFmtId="43" formatCode="_-* #,##0.00_-;\-* #,##0.00_-;_-* &quot;-&quot;??_-;_-@_-"/>
    <numFmt numFmtId="164" formatCode="_-&quot;$&quot;* #,##0_-;\-&quot;$&quot;* #,##0_-;_-&quot;$&quot;* &quot;-&quot;??_-;_-@"/>
    <numFmt numFmtId="165" formatCode="_-&quot;$&quot;* #,##0_-;\-&quot;$&quot;* #,##0_-;_-&quot;$&quot;* &quot;-&quot;_-;_-@"/>
    <numFmt numFmtId="166" formatCode="&quot;$&quot;#,##0"/>
    <numFmt numFmtId="167" formatCode="_-* #,##0_-;\-* #,##0_-;_-* &quot;-&quot;??_-;_-@_-"/>
    <numFmt numFmtId="168" formatCode="&quot;$&quot;\ #,##0"/>
  </numFmts>
  <fonts count="48" x14ac:knownFonts="1">
    <font>
      <sz val="11"/>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sz val="11"/>
      <name val="Arial"/>
      <family val="2"/>
    </font>
    <font>
      <sz val="12"/>
      <color theme="1"/>
      <name val="Arial"/>
      <family val="2"/>
    </font>
    <font>
      <b/>
      <sz val="11"/>
      <color theme="1"/>
      <name val="Arial"/>
      <family val="2"/>
    </font>
    <font>
      <sz val="10"/>
      <color theme="1"/>
      <name val="Arial"/>
      <family val="2"/>
    </font>
    <font>
      <b/>
      <sz val="18"/>
      <color theme="1"/>
      <name val="Calibri"/>
      <family val="2"/>
    </font>
    <font>
      <b/>
      <sz val="10"/>
      <color theme="1"/>
      <name val="Calibri"/>
      <family val="2"/>
    </font>
    <font>
      <sz val="10"/>
      <color theme="1"/>
      <name val="Calibri"/>
      <family val="2"/>
    </font>
    <font>
      <b/>
      <sz val="12"/>
      <color theme="1"/>
      <name val="Arial"/>
      <family val="2"/>
    </font>
    <font>
      <b/>
      <sz val="11"/>
      <color rgb="FFFF0000"/>
      <name val="Calibri"/>
      <family val="2"/>
    </font>
    <font>
      <sz val="9"/>
      <color rgb="FF000000"/>
      <name val="Arial"/>
      <family val="2"/>
    </font>
    <font>
      <b/>
      <sz val="11"/>
      <color theme="1"/>
      <name val="Calibri"/>
      <family val="2"/>
    </font>
    <font>
      <sz val="11"/>
      <color theme="1"/>
      <name val="Calibri"/>
      <family val="2"/>
    </font>
    <font>
      <sz val="11"/>
      <name val="Arial"/>
      <family val="2"/>
    </font>
    <font>
      <b/>
      <sz val="9"/>
      <color theme="1"/>
      <name val="Calibri"/>
      <family val="2"/>
    </font>
    <font>
      <sz val="9"/>
      <color theme="1"/>
      <name val="Arial"/>
      <family val="2"/>
    </font>
    <font>
      <sz val="9"/>
      <color theme="1"/>
      <name val="Calibri"/>
      <family val="2"/>
    </font>
    <font>
      <sz val="11"/>
      <color theme="1"/>
      <name val="Arial"/>
      <family val="2"/>
    </font>
    <font>
      <sz val="10"/>
      <name val="Arial"/>
      <family val="2"/>
    </font>
    <font>
      <sz val="10"/>
      <color rgb="FF000000"/>
      <name val="Arial"/>
      <family val="2"/>
    </font>
    <font>
      <sz val="11"/>
      <name val="Calibri"/>
      <family val="2"/>
    </font>
    <font>
      <sz val="11"/>
      <color theme="1"/>
      <name val="Arial"/>
      <family val="2"/>
    </font>
    <font>
      <b/>
      <sz val="11"/>
      <color theme="1"/>
      <name val="Calibri"/>
      <family val="2"/>
      <scheme val="minor"/>
    </font>
    <font>
      <sz val="9"/>
      <color theme="1"/>
      <name val="Calibri"/>
      <family val="2"/>
      <scheme val="minor"/>
    </font>
    <font>
      <b/>
      <sz val="14"/>
      <color theme="1"/>
      <name val="Calibri"/>
      <family val="2"/>
      <scheme val="minor"/>
    </font>
    <font>
      <b/>
      <sz val="10"/>
      <color theme="0"/>
      <name val="Arial"/>
      <family val="2"/>
    </font>
    <font>
      <sz val="10"/>
      <color theme="1"/>
      <name val="Calibri"/>
      <family val="2"/>
      <scheme val="minor"/>
    </font>
    <font>
      <b/>
      <sz val="9"/>
      <color theme="1"/>
      <name val="Calibri"/>
      <family val="2"/>
      <scheme val="minor"/>
    </font>
    <font>
      <b/>
      <sz val="12"/>
      <color theme="1"/>
      <name val="Calibri"/>
      <family val="2"/>
      <scheme val="minor"/>
    </font>
    <font>
      <b/>
      <sz val="10"/>
      <color theme="1"/>
      <name val="Calibri"/>
      <family val="2"/>
      <scheme val="minor"/>
    </font>
    <font>
      <b/>
      <sz val="10"/>
      <color rgb="FF000000"/>
      <name val="Calibri"/>
      <family val="2"/>
      <scheme val="minor"/>
    </font>
    <font>
      <sz val="10"/>
      <color rgb="FF000000"/>
      <name val="Calibri"/>
      <family val="2"/>
      <scheme val="minor"/>
    </font>
    <font>
      <sz val="12"/>
      <color theme="1"/>
      <name val="Calibri"/>
      <family val="2"/>
      <scheme val="minor"/>
    </font>
    <font>
      <sz val="11"/>
      <color rgb="FF000000"/>
      <name val="Calibri"/>
      <family val="2"/>
      <scheme val="minor"/>
    </font>
    <font>
      <sz val="12"/>
      <color theme="1"/>
      <name val="Calibri"/>
      <family val="2"/>
    </font>
    <font>
      <sz val="12"/>
      <name val="Arial"/>
      <family val="2"/>
    </font>
    <font>
      <b/>
      <sz val="14"/>
      <color theme="1"/>
      <name val="Calibri"/>
      <family val="2"/>
    </font>
    <font>
      <b/>
      <sz val="14"/>
      <name val="Arial"/>
      <family val="2"/>
    </font>
    <font>
      <b/>
      <sz val="14"/>
      <color theme="0"/>
      <name val="Calibri"/>
      <family val="2"/>
      <scheme val="minor"/>
    </font>
    <font>
      <b/>
      <sz val="12"/>
      <color theme="1"/>
      <name val="Calibri"/>
      <family val="2"/>
    </font>
    <font>
      <b/>
      <sz val="12"/>
      <name val="Arial"/>
      <family val="2"/>
    </font>
    <font>
      <sz val="14"/>
      <name val="Arial"/>
      <family val="2"/>
    </font>
  </fonts>
  <fills count="41">
    <fill>
      <patternFill patternType="none"/>
    </fill>
    <fill>
      <patternFill patternType="gray125"/>
    </fill>
    <fill>
      <patternFill patternType="solid">
        <fgColor rgb="FFF2F2F2"/>
        <bgColor rgb="FFF2F2F2"/>
      </patternFill>
    </fill>
    <fill>
      <patternFill patternType="solid">
        <fgColor rgb="FFD8D8D8"/>
        <bgColor rgb="FFD8D8D8"/>
      </patternFill>
    </fill>
    <fill>
      <patternFill patternType="solid">
        <fgColor rgb="FFE2EFD9"/>
        <bgColor rgb="FFE2EFD9"/>
      </patternFill>
    </fill>
    <fill>
      <patternFill patternType="solid">
        <fgColor rgb="FFA8D08D"/>
        <bgColor rgb="FFA8D08D"/>
      </patternFill>
    </fill>
    <fill>
      <patternFill patternType="solid">
        <fgColor rgb="FFDEEAF6"/>
        <bgColor rgb="FFDEEAF6"/>
      </patternFill>
    </fill>
    <fill>
      <patternFill patternType="solid">
        <fgColor rgb="FF9CC2E5"/>
        <bgColor rgb="FF9CC2E5"/>
      </patternFill>
    </fill>
    <fill>
      <patternFill patternType="solid">
        <fgColor rgb="FFCCECFF"/>
        <bgColor rgb="FFCCECFF"/>
      </patternFill>
    </fill>
    <fill>
      <patternFill patternType="solid">
        <fgColor rgb="FF9999FF"/>
        <bgColor rgb="FF9999FF"/>
      </patternFill>
    </fill>
    <fill>
      <patternFill patternType="solid">
        <fgColor theme="0"/>
        <bgColor theme="0"/>
      </patternFill>
    </fill>
    <fill>
      <patternFill patternType="solid">
        <fgColor rgb="FFFFFF00"/>
        <bgColor rgb="FFFFFF00"/>
      </patternFill>
    </fill>
    <fill>
      <patternFill patternType="solid">
        <fgColor rgb="FF00B050"/>
        <bgColor rgb="FF00B050"/>
      </patternFill>
    </fill>
    <fill>
      <patternFill patternType="solid">
        <fgColor rgb="FF009999"/>
        <bgColor indexed="64"/>
      </patternFill>
    </fill>
    <fill>
      <patternFill patternType="solid">
        <fgColor rgb="FF00B050"/>
        <bgColor indexed="64"/>
      </patternFill>
    </fill>
    <fill>
      <patternFill patternType="solid">
        <fgColor theme="7"/>
        <bgColor indexed="64"/>
      </patternFill>
    </fill>
    <fill>
      <patternFill patternType="solid">
        <fgColor theme="4" tint="0.59999389629810485"/>
        <bgColor indexed="64"/>
      </patternFill>
    </fill>
    <fill>
      <patternFill patternType="solid">
        <fgColor rgb="FF9999FF"/>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rgb="FF004A84"/>
        <bgColor indexed="64"/>
      </patternFill>
    </fill>
    <fill>
      <patternFill patternType="solid">
        <fgColor rgb="FFFFFF00"/>
        <bgColor indexed="64"/>
      </patternFill>
    </fill>
    <fill>
      <patternFill patternType="solid">
        <fgColor theme="5"/>
        <bgColor indexed="64"/>
      </patternFill>
    </fill>
    <fill>
      <patternFill patternType="solid">
        <fgColor rgb="FFCCECFF"/>
        <bgColor indexed="64"/>
      </patternFill>
    </fill>
    <fill>
      <patternFill patternType="solid">
        <fgColor theme="0" tint="-0.249977111117893"/>
        <bgColor indexed="64"/>
      </patternFill>
    </fill>
    <fill>
      <patternFill patternType="solid">
        <fgColor rgb="FF99FF99"/>
        <bgColor indexed="64"/>
      </patternFill>
    </fill>
    <fill>
      <patternFill patternType="solid">
        <fgColor theme="9" tint="0.59999389629810485"/>
        <bgColor indexed="64"/>
      </patternFill>
    </fill>
    <fill>
      <patternFill patternType="solid">
        <fgColor rgb="FFC89800"/>
        <bgColor indexed="64"/>
      </patternFill>
    </fill>
    <fill>
      <patternFill patternType="solid">
        <fgColor rgb="FF00FFFF"/>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7" tint="0.79998168889431442"/>
        <bgColor indexed="64"/>
      </patternFill>
    </fill>
    <fill>
      <patternFill patternType="solid">
        <fgColor rgb="FFD9D9D9"/>
        <bgColor indexed="64"/>
      </patternFill>
    </fill>
    <fill>
      <patternFill patternType="solid">
        <fgColor rgb="FFFFFFFF"/>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rgb="FF92D050"/>
        <bgColor indexed="64"/>
      </patternFill>
    </fill>
    <fill>
      <patternFill patternType="solid">
        <fgColor theme="7" tint="0.39997558519241921"/>
        <bgColor indexed="64"/>
      </patternFill>
    </fill>
    <fill>
      <patternFill patternType="solid">
        <fgColor rgb="FF7030A0"/>
        <bgColor indexed="64"/>
      </patternFill>
    </fill>
    <fill>
      <patternFill patternType="solid">
        <fgColor theme="8" tint="0.79998168889431442"/>
        <bgColor indexed="64"/>
      </patternFill>
    </fill>
  </fills>
  <borders count="65">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top/>
      <bottom style="thin">
        <color indexed="64"/>
      </bottom>
      <diagonal/>
    </border>
  </borders>
  <cellStyleXfs count="3">
    <xf numFmtId="0" fontId="0" fillId="0" borderId="0"/>
    <xf numFmtId="0" fontId="24" fillId="0" borderId="5"/>
    <xf numFmtId="43" fontId="27" fillId="0" borderId="0" applyFont="0" applyFill="0" applyBorder="0" applyAlignment="0" applyProtection="0"/>
  </cellStyleXfs>
  <cellXfs count="526">
    <xf numFmtId="0" fontId="0" fillId="0" borderId="0" xfId="0" applyFont="1" applyAlignment="1"/>
    <xf numFmtId="0" fontId="5" fillId="2" borderId="1" xfId="0" applyFont="1" applyFill="1" applyBorder="1"/>
    <xf numFmtId="0" fontId="5" fillId="2" borderId="2" xfId="0" applyFont="1" applyFill="1" applyBorder="1"/>
    <xf numFmtId="0" fontId="5" fillId="2" borderId="3" xfId="0" applyFont="1" applyFill="1" applyBorder="1"/>
    <xf numFmtId="0" fontId="5" fillId="2" borderId="4" xfId="0" applyFont="1" applyFill="1" applyBorder="1"/>
    <xf numFmtId="0" fontId="5" fillId="2" borderId="5" xfId="0" applyFont="1" applyFill="1" applyBorder="1"/>
    <xf numFmtId="0" fontId="5" fillId="2" borderId="6" xfId="0" applyFont="1" applyFill="1" applyBorder="1"/>
    <xf numFmtId="0" fontId="5" fillId="0" borderId="15" xfId="0" applyFont="1" applyBorder="1" applyAlignment="1">
      <alignment vertical="center"/>
    </xf>
    <xf numFmtId="0" fontId="5" fillId="0" borderId="15" xfId="0" applyFont="1" applyBorder="1"/>
    <xf numFmtId="0" fontId="5" fillId="2" borderId="19" xfId="0" applyFont="1" applyFill="1" applyBorder="1"/>
    <xf numFmtId="0" fontId="5" fillId="2" borderId="20" xfId="0" applyFont="1" applyFill="1" applyBorder="1"/>
    <xf numFmtId="0" fontId="5" fillId="2" borderId="21" xfId="0" applyFont="1" applyFill="1" applyBorder="1"/>
    <xf numFmtId="0" fontId="5" fillId="4" borderId="1" xfId="0" applyFont="1" applyFill="1" applyBorder="1"/>
    <xf numFmtId="0" fontId="5" fillId="4" borderId="2" xfId="0" applyFont="1" applyFill="1" applyBorder="1"/>
    <xf numFmtId="0" fontId="5" fillId="4" borderId="3" xfId="0" applyFont="1" applyFill="1" applyBorder="1"/>
    <xf numFmtId="0" fontId="5" fillId="4" borderId="4" xfId="0" applyFont="1" applyFill="1" applyBorder="1"/>
    <xf numFmtId="0" fontId="5" fillId="4" borderId="5" xfId="0" applyFont="1" applyFill="1" applyBorder="1"/>
    <xf numFmtId="0" fontId="5" fillId="4" borderId="6" xfId="0" applyFont="1" applyFill="1" applyBorder="1"/>
    <xf numFmtId="0" fontId="0" fillId="4" borderId="5" xfId="0" applyFont="1" applyFill="1" applyBorder="1"/>
    <xf numFmtId="0" fontId="0" fillId="4" borderId="6" xfId="0" applyFont="1" applyFill="1" applyBorder="1"/>
    <xf numFmtId="0" fontId="6" fillId="5" borderId="1" xfId="0" applyFont="1" applyFill="1" applyBorder="1" applyAlignment="1">
      <alignment vertical="center" wrapText="1"/>
    </xf>
    <xf numFmtId="0" fontId="6" fillId="5" borderId="15" xfId="0" applyFont="1" applyFill="1" applyBorder="1" applyAlignment="1">
      <alignment vertical="center" wrapText="1"/>
    </xf>
    <xf numFmtId="0" fontId="0" fillId="0" borderId="0" xfId="0" applyFont="1"/>
    <xf numFmtId="0" fontId="5" fillId="0" borderId="0" xfId="0" applyFont="1" applyAlignment="1">
      <alignment horizontal="center" vertical="top"/>
    </xf>
    <xf numFmtId="0" fontId="5" fillId="6" borderId="1" xfId="0" applyFont="1" applyFill="1" applyBorder="1"/>
    <xf numFmtId="0" fontId="5" fillId="6" borderId="2" xfId="0" applyFont="1" applyFill="1" applyBorder="1"/>
    <xf numFmtId="0" fontId="5" fillId="6" borderId="3" xfId="0" applyFont="1" applyFill="1" applyBorder="1"/>
    <xf numFmtId="0" fontId="5" fillId="0" borderId="0" xfId="0" applyFont="1"/>
    <xf numFmtId="0" fontId="5" fillId="6" borderId="4" xfId="0" applyFont="1" applyFill="1" applyBorder="1"/>
    <xf numFmtId="0" fontId="5" fillId="6" borderId="5" xfId="0" applyFont="1" applyFill="1" applyBorder="1"/>
    <xf numFmtId="0" fontId="5" fillId="6" borderId="6" xfId="0" applyFont="1" applyFill="1" applyBorder="1"/>
    <xf numFmtId="0" fontId="5" fillId="6" borderId="19" xfId="0" applyFont="1" applyFill="1" applyBorder="1"/>
    <xf numFmtId="0" fontId="5" fillId="6" borderId="20" xfId="0" applyFont="1" applyFill="1" applyBorder="1"/>
    <xf numFmtId="0" fontId="5" fillId="6" borderId="21" xfId="0" applyFont="1" applyFill="1" applyBorder="1"/>
    <xf numFmtId="0" fontId="0" fillId="6" borderId="5" xfId="0" applyFont="1" applyFill="1" applyBorder="1"/>
    <xf numFmtId="0" fontId="9" fillId="6" borderId="5" xfId="0" applyFont="1" applyFill="1" applyBorder="1"/>
    <xf numFmtId="0" fontId="0" fillId="6" borderId="19" xfId="0" applyFont="1" applyFill="1" applyBorder="1"/>
    <xf numFmtId="0" fontId="0" fillId="6" borderId="20" xfId="0" applyFont="1" applyFill="1" applyBorder="1"/>
    <xf numFmtId="0" fontId="0" fillId="6" borderId="21" xfId="0" applyFont="1" applyFill="1" applyBorder="1"/>
    <xf numFmtId="0" fontId="5" fillId="0" borderId="27" xfId="0" applyFont="1" applyBorder="1"/>
    <xf numFmtId="0" fontId="5" fillId="0" borderId="25" xfId="0" applyFont="1" applyBorder="1"/>
    <xf numFmtId="3" fontId="5" fillId="0" borderId="15" xfId="0" applyNumberFormat="1" applyFont="1" applyBorder="1"/>
    <xf numFmtId="0" fontId="6" fillId="7" borderId="28" xfId="0" applyFont="1" applyFill="1" applyBorder="1" applyAlignment="1">
      <alignment vertical="center"/>
    </xf>
    <xf numFmtId="0" fontId="0" fillId="6" borderId="4" xfId="0" applyFont="1" applyFill="1" applyBorder="1"/>
    <xf numFmtId="0" fontId="0" fillId="6" borderId="6" xfId="0" applyFont="1" applyFill="1" applyBorder="1"/>
    <xf numFmtId="0" fontId="5" fillId="8" borderId="1" xfId="0" applyFont="1" applyFill="1" applyBorder="1"/>
    <xf numFmtId="0" fontId="5" fillId="8" borderId="2" xfId="0" applyFont="1" applyFill="1" applyBorder="1"/>
    <xf numFmtId="0" fontId="5" fillId="8" borderId="3" xfId="0" applyFont="1" applyFill="1" applyBorder="1"/>
    <xf numFmtId="0" fontId="5" fillId="8" borderId="4" xfId="0" applyFont="1" applyFill="1" applyBorder="1"/>
    <xf numFmtId="0" fontId="5" fillId="8" borderId="6" xfId="0" applyFont="1" applyFill="1" applyBorder="1"/>
    <xf numFmtId="0" fontId="5" fillId="8" borderId="5" xfId="0" applyFont="1" applyFill="1" applyBorder="1"/>
    <xf numFmtId="0" fontId="6" fillId="9" borderId="15" xfId="0" applyFont="1" applyFill="1" applyBorder="1" applyAlignment="1">
      <alignment horizontal="center" vertical="center" wrapText="1"/>
    </xf>
    <xf numFmtId="0" fontId="6" fillId="9" borderId="28" xfId="0" applyFont="1" applyFill="1" applyBorder="1" applyAlignment="1">
      <alignment horizontal="center" vertical="center" wrapText="1"/>
    </xf>
    <xf numFmtId="0" fontId="5" fillId="0" borderId="14" xfId="0" applyFont="1" applyBorder="1" applyAlignment="1">
      <alignment wrapText="1"/>
    </xf>
    <xf numFmtId="0" fontId="5" fillId="0" borderId="14" xfId="0" applyFont="1" applyBorder="1"/>
    <xf numFmtId="0" fontId="5" fillId="8" borderId="19" xfId="0" applyFont="1" applyFill="1" applyBorder="1"/>
    <xf numFmtId="0" fontId="5" fillId="8" borderId="20" xfId="0" applyFont="1" applyFill="1" applyBorder="1"/>
    <xf numFmtId="0" fontId="5" fillId="8" borderId="21" xfId="0" applyFont="1" applyFill="1" applyBorder="1"/>
    <xf numFmtId="0" fontId="10" fillId="0" borderId="0" xfId="0" applyFont="1"/>
    <xf numFmtId="0" fontId="13" fillId="0" borderId="15" xfId="0" applyFont="1" applyBorder="1" applyAlignment="1">
      <alignment horizontal="left" vertical="center"/>
    </xf>
    <xf numFmtId="0" fontId="13" fillId="0" borderId="0" xfId="0" applyFont="1" applyAlignment="1">
      <alignment wrapText="1"/>
    </xf>
    <xf numFmtId="0" fontId="13" fillId="0" borderId="25" xfId="0" applyFont="1" applyBorder="1"/>
    <xf numFmtId="0" fontId="12" fillId="9" borderId="15" xfId="0" applyFont="1" applyFill="1" applyBorder="1" applyAlignment="1">
      <alignment horizontal="center" vertical="center" wrapText="1"/>
    </xf>
    <xf numFmtId="0" fontId="13" fillId="0" borderId="15" xfId="0" applyFont="1" applyBorder="1" applyAlignment="1">
      <alignment horizontal="center" vertical="center"/>
    </xf>
    <xf numFmtId="49" fontId="0" fillId="10" borderId="15" xfId="0" applyNumberFormat="1" applyFont="1" applyFill="1" applyBorder="1" applyAlignment="1">
      <alignment horizontal="center" vertical="center" wrapText="1"/>
    </xf>
    <xf numFmtId="0" fontId="0" fillId="0" borderId="30" xfId="0" applyFont="1" applyBorder="1" applyAlignment="1">
      <alignment horizontal="left" vertical="center" wrapText="1"/>
    </xf>
    <xf numFmtId="0" fontId="5" fillId="11" borderId="5" xfId="0" applyFont="1" applyFill="1" applyBorder="1"/>
    <xf numFmtId="0" fontId="0" fillId="0" borderId="30" xfId="0" applyFont="1" applyBorder="1" applyAlignment="1">
      <alignment wrapText="1"/>
    </xf>
    <xf numFmtId="0" fontId="0" fillId="10" borderId="15" xfId="0" applyFont="1" applyFill="1" applyBorder="1" applyAlignment="1">
      <alignment horizontal="center" vertical="center" wrapText="1"/>
    </xf>
    <xf numFmtId="49" fontId="10" fillId="10" borderId="15" xfId="0" applyNumberFormat="1" applyFont="1" applyFill="1" applyBorder="1" applyAlignment="1">
      <alignment horizontal="center" vertical="center"/>
    </xf>
    <xf numFmtId="0" fontId="16" fillId="0" borderId="31" xfId="0" applyFont="1" applyBorder="1" applyAlignment="1">
      <alignment vertical="center" wrapText="1"/>
    </xf>
    <xf numFmtId="0" fontId="5" fillId="0" borderId="5" xfId="0" applyFont="1" applyFill="1" applyBorder="1"/>
    <xf numFmtId="0" fontId="0" fillId="0" borderId="0" xfId="0" applyFont="1" applyFill="1" applyAlignment="1"/>
    <xf numFmtId="0" fontId="17" fillId="3" borderId="32" xfId="0" applyFont="1" applyFill="1" applyBorder="1" applyAlignment="1">
      <alignment horizontal="center" vertical="center"/>
    </xf>
    <xf numFmtId="0" fontId="17" fillId="4" borderId="32" xfId="0" applyFont="1" applyFill="1" applyBorder="1" applyAlignment="1">
      <alignment horizontal="center" vertical="center"/>
    </xf>
    <xf numFmtId="0" fontId="0" fillId="0" borderId="0" xfId="0" applyFont="1" applyAlignment="1"/>
    <xf numFmtId="0" fontId="21" fillId="0" borderId="0" xfId="0" applyFont="1"/>
    <xf numFmtId="0" fontId="22" fillId="0" borderId="15" xfId="0" applyFont="1" applyBorder="1" applyAlignment="1">
      <alignment vertical="center"/>
    </xf>
    <xf numFmtId="0" fontId="21" fillId="0" borderId="18" xfId="0" applyFont="1" applyBorder="1"/>
    <xf numFmtId="0" fontId="20" fillId="9" borderId="15" xfId="0" applyFont="1" applyFill="1" applyBorder="1" applyAlignment="1">
      <alignment horizontal="center" vertical="center" wrapText="1"/>
    </xf>
    <xf numFmtId="0" fontId="20" fillId="12" borderId="15" xfId="0" applyFont="1" applyFill="1" applyBorder="1" applyAlignment="1">
      <alignment horizontal="center" vertical="center" wrapText="1"/>
    </xf>
    <xf numFmtId="0" fontId="20" fillId="12" borderId="27" xfId="0" applyFont="1" applyFill="1" applyBorder="1" applyAlignment="1">
      <alignment horizontal="center" vertical="center" wrapText="1"/>
    </xf>
    <xf numFmtId="0" fontId="22" fillId="0" borderId="15" xfId="0" applyFont="1" applyBorder="1" applyAlignment="1">
      <alignment horizontal="center" vertical="center"/>
    </xf>
    <xf numFmtId="0" fontId="22" fillId="0" borderId="15" xfId="0" applyFont="1" applyBorder="1" applyAlignment="1">
      <alignment horizontal="center"/>
    </xf>
    <xf numFmtId="0" fontId="22" fillId="0" borderId="15" xfId="0" applyFont="1" applyBorder="1"/>
    <xf numFmtId="165" fontId="22" fillId="0" borderId="28" xfId="0" applyNumberFormat="1" applyFont="1" applyBorder="1"/>
    <xf numFmtId="0" fontId="21" fillId="0" borderId="15" xfId="0" applyFont="1" applyBorder="1"/>
    <xf numFmtId="0" fontId="0" fillId="0" borderId="0" xfId="0" applyFont="1" applyAlignment="1"/>
    <xf numFmtId="0" fontId="20" fillId="3" borderId="13" xfId="0" applyFont="1" applyFill="1" applyBorder="1" applyAlignment="1">
      <alignment horizontal="center" vertical="center" wrapText="1"/>
    </xf>
    <xf numFmtId="0" fontId="0" fillId="0" borderId="0" xfId="0" applyFont="1" applyAlignment="1"/>
    <xf numFmtId="0" fontId="0" fillId="0" borderId="0" xfId="0" applyFont="1" applyAlignment="1">
      <alignment wrapText="1"/>
    </xf>
    <xf numFmtId="0" fontId="7" fillId="0" borderId="5" xfId="0" applyFont="1" applyBorder="1"/>
    <xf numFmtId="0" fontId="0" fillId="0" borderId="33" xfId="0" applyFont="1" applyBorder="1" applyAlignment="1"/>
    <xf numFmtId="0" fontId="0" fillId="0" borderId="0" xfId="0" applyFont="1" applyAlignment="1">
      <alignment vertical="center"/>
    </xf>
    <xf numFmtId="0" fontId="0" fillId="0" borderId="0" xfId="0" applyFont="1" applyAlignment="1"/>
    <xf numFmtId="0" fontId="5" fillId="0" borderId="0" xfId="0" applyFont="1" applyFill="1"/>
    <xf numFmtId="0" fontId="0" fillId="14" borderId="0" xfId="0" applyFont="1" applyFill="1" applyAlignment="1"/>
    <xf numFmtId="0" fontId="29" fillId="0" borderId="0" xfId="0" applyFont="1"/>
    <xf numFmtId="0" fontId="30" fillId="0" borderId="5" xfId="0" applyFont="1" applyBorder="1" applyAlignment="1">
      <alignment horizontal="left" vertical="center"/>
    </xf>
    <xf numFmtId="0" fontId="29" fillId="0" borderId="0" xfId="0" applyFont="1" applyAlignment="1">
      <alignment horizontal="center"/>
    </xf>
    <xf numFmtId="0" fontId="30" fillId="15" borderId="33" xfId="0" applyFont="1" applyFill="1" applyBorder="1" applyAlignment="1">
      <alignment horizontal="center"/>
    </xf>
    <xf numFmtId="0" fontId="28" fillId="18" borderId="33" xfId="0" applyFont="1" applyFill="1" applyBorder="1" applyAlignment="1">
      <alignment horizontal="center" vertical="center"/>
    </xf>
    <xf numFmtId="0" fontId="28" fillId="19" borderId="33" xfId="0" applyFont="1" applyFill="1" applyBorder="1" applyAlignment="1">
      <alignment horizontal="center" vertical="center"/>
    </xf>
    <xf numFmtId="0" fontId="28" fillId="19" borderId="33" xfId="0" applyFont="1" applyFill="1" applyBorder="1" applyAlignment="1">
      <alignment horizontal="center" vertical="center" wrapText="1"/>
    </xf>
    <xf numFmtId="0" fontId="31" fillId="20" borderId="33" xfId="0" applyFont="1" applyFill="1" applyBorder="1" applyAlignment="1">
      <alignment horizontal="center" vertical="center" wrapText="1"/>
    </xf>
    <xf numFmtId="0" fontId="29" fillId="0" borderId="0" xfId="0" applyFont="1" applyAlignment="1">
      <alignment horizontal="center" vertical="center"/>
    </xf>
    <xf numFmtId="0" fontId="32" fillId="0" borderId="33" xfId="0" applyFont="1" applyBorder="1" applyAlignment="1">
      <alignment vertical="top" wrapText="1"/>
    </xf>
    <xf numFmtId="3" fontId="4" fillId="0" borderId="33" xfId="0" applyNumberFormat="1" applyFont="1" applyBorder="1" applyAlignment="1">
      <alignment horizontal="center" vertical="center"/>
    </xf>
    <xf numFmtId="166" fontId="4" fillId="0" borderId="33" xfId="0" applyNumberFormat="1" applyFont="1" applyBorder="1" applyAlignment="1">
      <alignment vertical="center"/>
    </xf>
    <xf numFmtId="0" fontId="32" fillId="0" borderId="33" xfId="0" applyFont="1" applyFill="1" applyBorder="1" applyAlignment="1">
      <alignment vertical="top" wrapText="1"/>
    </xf>
    <xf numFmtId="0" fontId="32" fillId="0" borderId="33" xfId="0" applyFont="1" applyFill="1" applyBorder="1" applyAlignment="1">
      <alignment horizontal="center" vertical="center" wrapText="1"/>
    </xf>
    <xf numFmtId="3" fontId="4" fillId="0" borderId="33" xfId="0" applyNumberFormat="1" applyFont="1" applyFill="1" applyBorder="1" applyAlignment="1">
      <alignment horizontal="center" vertical="center"/>
    </xf>
    <xf numFmtId="166" fontId="4" fillId="0" borderId="33" xfId="0" applyNumberFormat="1" applyFont="1" applyFill="1" applyBorder="1" applyAlignment="1">
      <alignment vertical="center"/>
    </xf>
    <xf numFmtId="0" fontId="32" fillId="0" borderId="38" xfId="0" applyFont="1" applyBorder="1" applyAlignment="1">
      <alignment vertical="center" wrapText="1"/>
    </xf>
    <xf numFmtId="0" fontId="32" fillId="0" borderId="36" xfId="0" applyFont="1" applyBorder="1" applyAlignment="1">
      <alignment horizontal="center" vertical="center" wrapText="1"/>
    </xf>
    <xf numFmtId="3" fontId="4" fillId="0" borderId="36" xfId="0" applyNumberFormat="1" applyFont="1" applyBorder="1" applyAlignment="1">
      <alignment horizontal="center" vertical="center"/>
    </xf>
    <xf numFmtId="166" fontId="4" fillId="0" borderId="36" xfId="0" applyNumberFormat="1" applyFont="1" applyBorder="1" applyAlignment="1">
      <alignment vertical="center"/>
    </xf>
    <xf numFmtId="0" fontId="32" fillId="0" borderId="35" xfId="0" applyFont="1" applyFill="1" applyBorder="1" applyAlignment="1">
      <alignment vertical="top" wrapText="1"/>
    </xf>
    <xf numFmtId="0" fontId="32" fillId="0" borderId="36" xfId="0" applyFont="1" applyFill="1" applyBorder="1" applyAlignment="1">
      <alignment horizontal="center" vertical="center" wrapText="1"/>
    </xf>
    <xf numFmtId="0" fontId="32" fillId="22" borderId="33" xfId="0" applyFont="1" applyFill="1" applyBorder="1" applyAlignment="1">
      <alignment vertical="center" wrapText="1"/>
    </xf>
    <xf numFmtId="0" fontId="33" fillId="23" borderId="33" xfId="0" applyFont="1" applyFill="1" applyBorder="1" applyAlignment="1">
      <alignment vertical="center" wrapText="1"/>
    </xf>
    <xf numFmtId="0" fontId="29" fillId="0" borderId="33" xfId="0" applyFont="1" applyBorder="1" applyAlignment="1">
      <alignment horizontal="center" vertical="center"/>
    </xf>
    <xf numFmtId="166" fontId="29" fillId="0" borderId="33" xfId="0" applyNumberFormat="1" applyFont="1" applyBorder="1" applyAlignment="1">
      <alignment horizontal="center" vertical="center"/>
    </xf>
    <xf numFmtId="3" fontId="34" fillId="0" borderId="33" xfId="0" applyNumberFormat="1" applyFont="1" applyBorder="1" applyAlignment="1">
      <alignment horizontal="center" vertical="center"/>
    </xf>
    <xf numFmtId="166" fontId="33" fillId="0" borderId="33" xfId="0" applyNumberFormat="1" applyFont="1" applyBorder="1" applyAlignment="1">
      <alignment vertical="center"/>
    </xf>
    <xf numFmtId="166" fontId="29" fillId="0" borderId="33" xfId="0" applyNumberFormat="1" applyFont="1" applyBorder="1" applyAlignment="1">
      <alignment vertical="center"/>
    </xf>
    <xf numFmtId="166" fontId="28" fillId="23" borderId="33" xfId="0" applyNumberFormat="1" applyFont="1" applyFill="1" applyBorder="1" applyAlignment="1">
      <alignment vertical="center"/>
    </xf>
    <xf numFmtId="0" fontId="29" fillId="0" borderId="0" xfId="0" applyFont="1" applyAlignment="1">
      <alignment vertical="center"/>
    </xf>
    <xf numFmtId="0" fontId="35" fillId="24" borderId="33" xfId="0" applyFont="1" applyFill="1" applyBorder="1" applyAlignment="1">
      <alignment horizontal="center" vertical="center"/>
    </xf>
    <xf numFmtId="0" fontId="35" fillId="24" borderId="33" xfId="0" applyFont="1" applyFill="1" applyBorder="1" applyAlignment="1">
      <alignment horizontal="center" vertical="center" wrapText="1"/>
    </xf>
    <xf numFmtId="0" fontId="32" fillId="25" borderId="33" xfId="0" applyFont="1" applyFill="1" applyBorder="1" applyAlignment="1">
      <alignment horizontal="left" vertical="center" wrapText="1"/>
    </xf>
    <xf numFmtId="0" fontId="32" fillId="25" borderId="33" xfId="0" applyFont="1" applyFill="1" applyBorder="1" applyAlignment="1">
      <alignment vertical="center"/>
    </xf>
    <xf numFmtId="49" fontId="10" fillId="25" borderId="33" xfId="0" applyNumberFormat="1" applyFont="1" applyFill="1" applyBorder="1" applyAlignment="1">
      <alignment vertical="center"/>
    </xf>
    <xf numFmtId="49" fontId="10" fillId="25" borderId="33" xfId="0" applyNumberFormat="1" applyFont="1" applyFill="1" applyBorder="1" applyAlignment="1">
      <alignment horizontal="center" vertical="center"/>
    </xf>
    <xf numFmtId="0" fontId="32" fillId="26" borderId="33" xfId="0" applyFont="1" applyFill="1" applyBorder="1" applyAlignment="1">
      <alignment horizontal="left" vertical="center" wrapText="1"/>
    </xf>
    <xf numFmtId="0" fontId="32" fillId="26" borderId="33" xfId="0" applyFont="1" applyFill="1" applyBorder="1" applyAlignment="1">
      <alignment vertical="center"/>
    </xf>
    <xf numFmtId="49" fontId="10" fillId="26" borderId="33" xfId="0" applyNumberFormat="1" applyFont="1" applyFill="1" applyBorder="1" applyAlignment="1">
      <alignment vertical="center"/>
    </xf>
    <xf numFmtId="49" fontId="10" fillId="26" borderId="33" xfId="0" applyNumberFormat="1" applyFont="1" applyFill="1" applyBorder="1" applyAlignment="1">
      <alignment horizontal="center" vertical="center"/>
    </xf>
    <xf numFmtId="0" fontId="32" fillId="27" borderId="33" xfId="0" applyFont="1" applyFill="1" applyBorder="1" applyAlignment="1">
      <alignment vertical="center"/>
    </xf>
    <xf numFmtId="49" fontId="10" fillId="27" borderId="33" xfId="0" applyNumberFormat="1" applyFont="1" applyFill="1" applyBorder="1" applyAlignment="1">
      <alignment vertical="center"/>
    </xf>
    <xf numFmtId="49" fontId="10" fillId="27" borderId="33" xfId="0" applyNumberFormat="1" applyFont="1" applyFill="1" applyBorder="1" applyAlignment="1">
      <alignment horizontal="center" vertical="center"/>
    </xf>
    <xf numFmtId="0" fontId="32" fillId="28" borderId="33" xfId="0" applyFont="1" applyFill="1" applyBorder="1" applyAlignment="1">
      <alignment vertical="center" wrapText="1"/>
    </xf>
    <xf numFmtId="0" fontId="32" fillId="28" borderId="33" xfId="0" applyFont="1" applyFill="1" applyBorder="1" applyAlignment="1">
      <alignment vertical="center"/>
    </xf>
    <xf numFmtId="49" fontId="10" fillId="28" borderId="33" xfId="0" applyNumberFormat="1" applyFont="1" applyFill="1" applyBorder="1" applyAlignment="1">
      <alignment vertical="center"/>
    </xf>
    <xf numFmtId="49" fontId="10" fillId="28" borderId="33" xfId="0" applyNumberFormat="1" applyFont="1" applyFill="1" applyBorder="1" applyAlignment="1">
      <alignment horizontal="center" vertical="center"/>
    </xf>
    <xf numFmtId="0" fontId="32" fillId="29" borderId="33" xfId="0" applyFont="1" applyFill="1" applyBorder="1" applyAlignment="1">
      <alignment vertical="center" wrapText="1"/>
    </xf>
    <xf numFmtId="0" fontId="32" fillId="16" borderId="33" xfId="0" applyFont="1" applyFill="1" applyBorder="1" applyAlignment="1">
      <alignment vertical="center"/>
    </xf>
    <xf numFmtId="0" fontId="32" fillId="29" borderId="33" xfId="0" applyFont="1" applyFill="1" applyBorder="1" applyAlignment="1">
      <alignment vertical="center"/>
    </xf>
    <xf numFmtId="49" fontId="10" fillId="29" borderId="33" xfId="0" applyNumberFormat="1" applyFont="1" applyFill="1" applyBorder="1" applyAlignment="1">
      <alignment vertical="center"/>
    </xf>
    <xf numFmtId="49" fontId="10" fillId="29" borderId="33" xfId="0" applyNumberFormat="1" applyFont="1" applyFill="1" applyBorder="1" applyAlignment="1">
      <alignment horizontal="center" vertical="center"/>
    </xf>
    <xf numFmtId="0" fontId="32" fillId="30" borderId="33" xfId="0" applyFont="1" applyFill="1" applyBorder="1" applyAlignment="1">
      <alignment vertical="center" wrapText="1"/>
    </xf>
    <xf numFmtId="0" fontId="32" fillId="30" borderId="33" xfId="0" applyFont="1" applyFill="1" applyBorder="1" applyAlignment="1">
      <alignment vertical="center"/>
    </xf>
    <xf numFmtId="49" fontId="10" fillId="30" borderId="33" xfId="0" applyNumberFormat="1" applyFont="1" applyFill="1" applyBorder="1" applyAlignment="1">
      <alignment vertical="center"/>
    </xf>
    <xf numFmtId="49" fontId="10" fillId="30" borderId="33" xfId="0" applyNumberFormat="1" applyFont="1" applyFill="1" applyBorder="1" applyAlignment="1">
      <alignment horizontal="center" vertical="center"/>
    </xf>
    <xf numFmtId="0" fontId="32" fillId="22" borderId="33" xfId="0" applyFont="1" applyFill="1" applyBorder="1" applyAlignment="1">
      <alignment vertical="center"/>
    </xf>
    <xf numFmtId="49" fontId="10" fillId="22" borderId="33" xfId="0" applyNumberFormat="1" applyFont="1" applyFill="1" applyBorder="1" applyAlignment="1">
      <alignment vertical="center"/>
    </xf>
    <xf numFmtId="49" fontId="10" fillId="22" borderId="33" xfId="0" applyNumberFormat="1" applyFont="1" applyFill="1" applyBorder="1" applyAlignment="1">
      <alignment horizontal="center" vertical="center"/>
    </xf>
    <xf numFmtId="0" fontId="32" fillId="27" borderId="33" xfId="0" applyFont="1" applyFill="1" applyBorder="1" applyAlignment="1">
      <alignment horizontal="left" vertical="center" wrapText="1"/>
    </xf>
    <xf numFmtId="0" fontId="32" fillId="27" borderId="33" xfId="0" applyFont="1" applyFill="1" applyBorder="1" applyAlignment="1">
      <alignment vertical="center" wrapText="1"/>
    </xf>
    <xf numFmtId="0" fontId="32" fillId="31" borderId="33" xfId="0" applyFont="1" applyFill="1" applyBorder="1" applyAlignment="1">
      <alignment vertical="center" wrapText="1"/>
    </xf>
    <xf numFmtId="0" fontId="32" fillId="31" borderId="33" xfId="0" applyFont="1" applyFill="1" applyBorder="1" applyAlignment="1">
      <alignment vertical="center"/>
    </xf>
    <xf numFmtId="49" fontId="10" fillId="31" borderId="33" xfId="0" applyNumberFormat="1" applyFont="1" applyFill="1" applyBorder="1" applyAlignment="1">
      <alignment vertical="center"/>
    </xf>
    <xf numFmtId="49" fontId="10" fillId="31" borderId="33" xfId="0" applyNumberFormat="1" applyFont="1" applyFill="1" applyBorder="1" applyAlignment="1">
      <alignment horizontal="center" vertical="center"/>
    </xf>
    <xf numFmtId="168" fontId="28" fillId="0" borderId="0" xfId="0" applyNumberFormat="1" applyFont="1" applyAlignment="1">
      <alignment horizontal="center" vertical="center"/>
    </xf>
    <xf numFmtId="0" fontId="28" fillId="0" borderId="0" xfId="0" applyFont="1" applyAlignment="1">
      <alignment horizontal="center" vertical="center"/>
    </xf>
    <xf numFmtId="168" fontId="28" fillId="18" borderId="0" xfId="0" applyNumberFormat="1" applyFont="1" applyFill="1" applyAlignment="1">
      <alignment horizontal="center" vertical="center"/>
    </xf>
    <xf numFmtId="0" fontId="28" fillId="16" borderId="0" xfId="0" applyFont="1" applyFill="1" applyAlignment="1">
      <alignment horizontal="center" vertical="center"/>
    </xf>
    <xf numFmtId="168" fontId="28" fillId="19" borderId="0" xfId="0" applyNumberFormat="1" applyFont="1" applyFill="1"/>
    <xf numFmtId="0" fontId="4" fillId="0" borderId="0" xfId="0" applyFont="1"/>
    <xf numFmtId="0" fontId="4" fillId="0" borderId="0" xfId="0" applyFont="1" applyAlignment="1">
      <alignment horizontal="center"/>
    </xf>
    <xf numFmtId="168" fontId="4" fillId="0" borderId="0" xfId="0" applyNumberFormat="1" applyFont="1"/>
    <xf numFmtId="168" fontId="4" fillId="32" borderId="0" xfId="0" applyNumberFormat="1" applyFont="1" applyFill="1"/>
    <xf numFmtId="0" fontId="36" fillId="33" borderId="31" xfId="0" applyFont="1" applyFill="1" applyBorder="1" applyAlignment="1">
      <alignment horizontal="center" vertical="center"/>
    </xf>
    <xf numFmtId="0" fontId="36" fillId="33" borderId="42" xfId="0" applyFont="1" applyFill="1" applyBorder="1" applyAlignment="1">
      <alignment horizontal="center" vertical="center"/>
    </xf>
    <xf numFmtId="0" fontId="32" fillId="0" borderId="31" xfId="0" applyFont="1" applyBorder="1" applyAlignment="1">
      <alignment vertical="center"/>
    </xf>
    <xf numFmtId="0" fontId="32" fillId="0" borderId="42" xfId="0" applyFont="1" applyBorder="1" applyAlignment="1">
      <alignment horizontal="center" vertical="center"/>
    </xf>
    <xf numFmtId="6" fontId="37" fillId="0" borderId="42" xfId="0" applyNumberFormat="1" applyFont="1" applyBorder="1" applyAlignment="1">
      <alignment vertical="center"/>
    </xf>
    <xf numFmtId="6" fontId="32" fillId="34" borderId="42" xfId="0" applyNumberFormat="1" applyFont="1" applyFill="1" applyBorder="1" applyAlignment="1">
      <alignment vertical="center"/>
    </xf>
    <xf numFmtId="6" fontId="36" fillId="33" borderId="42" xfId="0" applyNumberFormat="1" applyFont="1" applyFill="1" applyBorder="1" applyAlignment="1">
      <alignment vertical="center"/>
    </xf>
    <xf numFmtId="0" fontId="37" fillId="34" borderId="31" xfId="0" applyFont="1" applyFill="1" applyBorder="1" applyAlignment="1">
      <alignment vertical="center"/>
    </xf>
    <xf numFmtId="0" fontId="32" fillId="34" borderId="42" xfId="0" applyFont="1" applyFill="1" applyBorder="1" applyAlignment="1">
      <alignment horizontal="center" vertical="center"/>
    </xf>
    <xf numFmtId="6" fontId="37" fillId="34" borderId="42" xfId="0" applyNumberFormat="1" applyFont="1" applyFill="1" applyBorder="1" applyAlignment="1">
      <alignment horizontal="right" vertical="center" wrapText="1"/>
    </xf>
    <xf numFmtId="6" fontId="36" fillId="0" borderId="42" xfId="0" applyNumberFormat="1" applyFont="1" applyBorder="1" applyAlignment="1">
      <alignment vertical="center"/>
    </xf>
    <xf numFmtId="0" fontId="36" fillId="33" borderId="33" xfId="0" applyFont="1" applyFill="1" applyBorder="1" applyAlignment="1">
      <alignment vertical="center" wrapText="1"/>
    </xf>
    <xf numFmtId="0" fontId="36" fillId="33" borderId="33" xfId="0" applyFont="1" applyFill="1" applyBorder="1" applyAlignment="1">
      <alignment horizontal="center" vertical="center"/>
    </xf>
    <xf numFmtId="0" fontId="37" fillId="0" borderId="33" xfId="0" applyFont="1" applyBorder="1" applyAlignment="1">
      <alignment vertical="center"/>
    </xf>
    <xf numFmtId="0" fontId="37" fillId="0" borderId="33" xfId="0" applyFont="1" applyBorder="1" applyAlignment="1">
      <alignment horizontal="center" vertical="center" wrapText="1"/>
    </xf>
    <xf numFmtId="6" fontId="32" fillId="0" borderId="33" xfId="0" applyNumberFormat="1" applyFont="1" applyBorder="1" applyAlignment="1">
      <alignment horizontal="right" vertical="center" wrapText="1"/>
    </xf>
    <xf numFmtId="0" fontId="36" fillId="35" borderId="33" xfId="0" applyFont="1" applyFill="1" applyBorder="1" applyAlignment="1">
      <alignment vertical="center"/>
    </xf>
    <xf numFmtId="0" fontId="36" fillId="35" borderId="33" xfId="0" applyFont="1" applyFill="1" applyBorder="1" applyAlignment="1">
      <alignment horizontal="center" vertical="center" wrapText="1"/>
    </xf>
    <xf numFmtId="0" fontId="34" fillId="35" borderId="33" xfId="0" applyFont="1" applyFill="1" applyBorder="1" applyAlignment="1">
      <alignment vertical="center" wrapText="1"/>
    </xf>
    <xf numFmtId="6" fontId="35" fillId="35" borderId="33" xfId="0" applyNumberFormat="1" applyFont="1" applyFill="1" applyBorder="1" applyAlignment="1">
      <alignment horizontal="right" vertical="center" wrapText="1"/>
    </xf>
    <xf numFmtId="6" fontId="35" fillId="33" borderId="33" xfId="0" applyNumberFormat="1" applyFont="1" applyFill="1" applyBorder="1" applyAlignment="1">
      <alignment horizontal="right" vertical="center" wrapText="1"/>
    </xf>
    <xf numFmtId="0" fontId="36" fillId="33" borderId="33" xfId="0" applyFont="1" applyFill="1" applyBorder="1" applyAlignment="1">
      <alignment horizontal="right" vertical="center" wrapText="1"/>
    </xf>
    <xf numFmtId="0" fontId="4" fillId="0" borderId="33" xfId="0" applyFont="1" applyBorder="1"/>
    <xf numFmtId="9" fontId="4" fillId="0" borderId="33" xfId="0" applyNumberFormat="1" applyFont="1" applyBorder="1"/>
    <xf numFmtId="0" fontId="37" fillId="0" borderId="33" xfId="0" applyFont="1" applyFill="1" applyBorder="1" applyAlignment="1">
      <alignment vertical="center"/>
    </xf>
    <xf numFmtId="6" fontId="4" fillId="0" borderId="33" xfId="0" applyNumberFormat="1" applyFont="1" applyBorder="1"/>
    <xf numFmtId="0" fontId="36" fillId="33" borderId="33" xfId="0" applyFont="1" applyFill="1" applyBorder="1" applyAlignment="1">
      <alignment horizontal="center" vertical="center" wrapText="1"/>
    </xf>
    <xf numFmtId="6" fontId="32" fillId="0" borderId="33" xfId="0" applyNumberFormat="1" applyFont="1" applyBorder="1" applyAlignment="1">
      <alignment horizontal="right" vertical="center"/>
    </xf>
    <xf numFmtId="0" fontId="37" fillId="0" borderId="33" xfId="0" applyFont="1" applyBorder="1" applyAlignment="1">
      <alignment horizontal="right" vertical="center" wrapText="1"/>
    </xf>
    <xf numFmtId="6" fontId="32" fillId="0" borderId="45" xfId="0" applyNumberFormat="1" applyFont="1" applyBorder="1" applyAlignment="1">
      <alignment horizontal="right" vertical="center" wrapText="1"/>
    </xf>
    <xf numFmtId="0" fontId="36" fillId="33" borderId="35" xfId="0" applyFont="1" applyFill="1" applyBorder="1" applyAlignment="1">
      <alignment horizontal="center" vertical="center"/>
    </xf>
    <xf numFmtId="6" fontId="32" fillId="0" borderId="46" xfId="0" applyNumberFormat="1" applyFont="1" applyBorder="1" applyAlignment="1">
      <alignment horizontal="right" vertical="center" wrapText="1"/>
    </xf>
    <xf numFmtId="0" fontId="37" fillId="0" borderId="43" xfId="0" applyFont="1" applyBorder="1" applyAlignment="1">
      <alignment vertical="center"/>
    </xf>
    <xf numFmtId="0" fontId="37" fillId="0" borderId="44" xfId="0" applyFont="1" applyBorder="1" applyAlignment="1">
      <alignment horizontal="center" vertical="center" wrapText="1"/>
    </xf>
    <xf numFmtId="6" fontId="32" fillId="0" borderId="44" xfId="0" applyNumberFormat="1" applyFont="1" applyBorder="1" applyAlignment="1">
      <alignment horizontal="right" vertical="center" wrapText="1"/>
    </xf>
    <xf numFmtId="9" fontId="38" fillId="0" borderId="44" xfId="0" applyNumberFormat="1" applyFont="1" applyBorder="1" applyAlignment="1">
      <alignment vertical="center" wrapText="1"/>
    </xf>
    <xf numFmtId="0" fontId="36" fillId="33" borderId="44" xfId="0" applyFont="1" applyFill="1" applyBorder="1" applyAlignment="1">
      <alignment horizontal="right" vertical="center" wrapText="1"/>
    </xf>
    <xf numFmtId="6" fontId="35" fillId="33" borderId="45" xfId="0" applyNumberFormat="1" applyFont="1" applyFill="1" applyBorder="1" applyAlignment="1">
      <alignment horizontal="right" vertical="center" wrapText="1"/>
    </xf>
    <xf numFmtId="0" fontId="36" fillId="35" borderId="35" xfId="0" applyFont="1" applyFill="1" applyBorder="1" applyAlignment="1">
      <alignment vertical="center"/>
    </xf>
    <xf numFmtId="0" fontId="4" fillId="35" borderId="5" xfId="0" applyFont="1" applyFill="1" applyBorder="1" applyAlignment="1"/>
    <xf numFmtId="0" fontId="4" fillId="32" borderId="0" xfId="0" applyFont="1" applyFill="1"/>
    <xf numFmtId="0" fontId="32" fillId="37" borderId="33" xfId="0" applyFont="1" applyFill="1" applyBorder="1" applyAlignment="1">
      <alignment vertical="center" wrapText="1"/>
    </xf>
    <xf numFmtId="0" fontId="32" fillId="37" borderId="33" xfId="0" applyFont="1" applyFill="1" applyBorder="1" applyAlignment="1">
      <alignment vertical="center"/>
    </xf>
    <xf numFmtId="49" fontId="10" fillId="37" borderId="33" xfId="0" applyNumberFormat="1" applyFont="1" applyFill="1" applyBorder="1" applyAlignment="1">
      <alignment vertical="center"/>
    </xf>
    <xf numFmtId="49" fontId="10" fillId="37" borderId="33" xfId="0" applyNumberFormat="1" applyFont="1" applyFill="1" applyBorder="1" applyAlignment="1">
      <alignment horizontal="center" vertical="center"/>
    </xf>
    <xf numFmtId="0" fontId="32" fillId="38" borderId="33" xfId="0" applyFont="1" applyFill="1" applyBorder="1" applyAlignment="1">
      <alignment vertical="center" wrapText="1"/>
    </xf>
    <xf numFmtId="0" fontId="32" fillId="38" borderId="33" xfId="0" applyFont="1" applyFill="1" applyBorder="1" applyAlignment="1">
      <alignment vertical="center"/>
    </xf>
    <xf numFmtId="49" fontId="10" fillId="38" borderId="33" xfId="0" applyNumberFormat="1" applyFont="1" applyFill="1" applyBorder="1" applyAlignment="1">
      <alignment vertical="center"/>
    </xf>
    <xf numFmtId="49" fontId="10" fillId="38" borderId="33" xfId="0" applyNumberFormat="1" applyFont="1" applyFill="1" applyBorder="1" applyAlignment="1">
      <alignment horizontal="center" vertical="center"/>
    </xf>
    <xf numFmtId="0" fontId="32" fillId="21" borderId="33" xfId="0" applyFont="1" applyFill="1" applyBorder="1" applyAlignment="1">
      <alignment horizontal="left" vertical="center"/>
    </xf>
    <xf numFmtId="0" fontId="32" fillId="21" borderId="33" xfId="0" applyFont="1" applyFill="1" applyBorder="1" applyAlignment="1">
      <alignment vertical="center"/>
    </xf>
    <xf numFmtId="49" fontId="10" fillId="21" borderId="33" xfId="0" applyNumberFormat="1" applyFont="1" applyFill="1" applyBorder="1" applyAlignment="1">
      <alignment vertical="center"/>
    </xf>
    <xf numFmtId="49" fontId="10" fillId="21" borderId="33" xfId="0" applyNumberFormat="1" applyFont="1" applyFill="1" applyBorder="1" applyAlignment="1">
      <alignment horizontal="center" vertical="center"/>
    </xf>
    <xf numFmtId="168" fontId="29" fillId="0" borderId="33" xfId="0" applyNumberFormat="1" applyFont="1" applyBorder="1" applyAlignment="1">
      <alignment vertical="center"/>
    </xf>
    <xf numFmtId="167" fontId="29" fillId="0" borderId="33" xfId="2" applyNumberFormat="1" applyFont="1" applyBorder="1" applyAlignment="1">
      <alignment vertical="center"/>
    </xf>
    <xf numFmtId="168" fontId="29" fillId="0" borderId="33" xfId="0" applyNumberFormat="1" applyFont="1" applyFill="1" applyBorder="1"/>
    <xf numFmtId="168" fontId="29" fillId="0" borderId="33" xfId="0" applyNumberFormat="1" applyFont="1" applyFill="1" applyBorder="1" applyAlignment="1">
      <alignment vertical="center"/>
    </xf>
    <xf numFmtId="0" fontId="29" fillId="0" borderId="33" xfId="0" applyFont="1" applyBorder="1" applyAlignment="1">
      <alignment vertical="center"/>
    </xf>
    <xf numFmtId="0" fontId="28" fillId="18" borderId="33" xfId="0" applyFont="1" applyFill="1" applyBorder="1" applyAlignment="1">
      <alignment horizontal="center" vertical="center" wrapText="1"/>
    </xf>
    <xf numFmtId="0" fontId="5" fillId="0" borderId="15" xfId="0" applyFont="1" applyBorder="1" applyAlignment="1">
      <alignment horizontal="center" vertical="center"/>
    </xf>
    <xf numFmtId="0" fontId="5" fillId="0" borderId="15" xfId="0" applyFont="1" applyBorder="1" applyAlignment="1">
      <alignment horizontal="center"/>
    </xf>
    <xf numFmtId="0" fontId="36" fillId="33" borderId="50" xfId="0" applyFont="1" applyFill="1" applyBorder="1" applyAlignment="1">
      <alignment horizontal="center" vertical="center" wrapText="1"/>
    </xf>
    <xf numFmtId="0" fontId="36" fillId="33" borderId="51" xfId="0" applyFont="1" applyFill="1" applyBorder="1" applyAlignment="1">
      <alignment horizontal="center" vertical="center" wrapText="1"/>
    </xf>
    <xf numFmtId="0" fontId="4" fillId="0" borderId="52" xfId="0" applyFont="1" applyBorder="1"/>
    <xf numFmtId="6" fontId="4" fillId="0" borderId="5" xfId="0" applyNumberFormat="1" applyFont="1" applyBorder="1"/>
    <xf numFmtId="0" fontId="4" fillId="0" borderId="53" xfId="0" applyFont="1" applyBorder="1"/>
    <xf numFmtId="0" fontId="4" fillId="0" borderId="5" xfId="0" applyFont="1" applyBorder="1"/>
    <xf numFmtId="0" fontId="4" fillId="0" borderId="54" xfId="0" applyFont="1" applyBorder="1"/>
    <xf numFmtId="6" fontId="28" fillId="36" borderId="55" xfId="0" applyNumberFormat="1" applyFont="1" applyFill="1" applyBorder="1"/>
    <xf numFmtId="0" fontId="36" fillId="33" borderId="50" xfId="0" applyFont="1" applyFill="1" applyBorder="1" applyAlignment="1">
      <alignment horizontal="center" vertical="center"/>
    </xf>
    <xf numFmtId="0" fontId="39" fillId="34" borderId="50" xfId="0" applyFont="1" applyFill="1" applyBorder="1" applyAlignment="1">
      <alignment vertical="center"/>
    </xf>
    <xf numFmtId="6" fontId="4" fillId="0" borderId="51" xfId="0" applyNumberFormat="1" applyFont="1" applyBorder="1"/>
    <xf numFmtId="6" fontId="28" fillId="36" borderId="62" xfId="0" applyNumberFormat="1" applyFont="1" applyFill="1" applyBorder="1"/>
    <xf numFmtId="0" fontId="28" fillId="35" borderId="42" xfId="0" applyFont="1" applyFill="1" applyBorder="1"/>
    <xf numFmtId="0" fontId="0" fillId="0" borderId="0" xfId="0" applyFont="1" applyAlignment="1"/>
    <xf numFmtId="166" fontId="3" fillId="0" borderId="33" xfId="0" applyNumberFormat="1" applyFont="1" applyFill="1" applyBorder="1" applyAlignment="1">
      <alignment horizontal="center" vertical="center"/>
    </xf>
    <xf numFmtId="166" fontId="3" fillId="0" borderId="36" xfId="0" applyNumberFormat="1" applyFont="1" applyBorder="1" applyAlignment="1">
      <alignment horizontal="center" vertical="center"/>
    </xf>
    <xf numFmtId="0" fontId="20" fillId="3" borderId="13" xfId="0" applyFont="1" applyFill="1" applyBorder="1" applyAlignment="1">
      <alignment horizontal="center" vertical="center" wrapText="1"/>
    </xf>
    <xf numFmtId="0" fontId="5" fillId="2" borderId="2" xfId="0" applyFont="1" applyFill="1" applyBorder="1" applyAlignment="1">
      <alignment horizontal="center"/>
    </xf>
    <xf numFmtId="0" fontId="5" fillId="2" borderId="5" xfId="0" applyFont="1" applyFill="1" applyBorder="1" applyAlignment="1">
      <alignment horizontal="center"/>
    </xf>
    <xf numFmtId="0" fontId="5" fillId="2" borderId="20" xfId="0" applyFont="1" applyFill="1" applyBorder="1" applyAlignment="1">
      <alignment horizontal="center"/>
    </xf>
    <xf numFmtId="0" fontId="0" fillId="0" borderId="0" xfId="0" applyFont="1" applyAlignment="1">
      <alignment horizontal="center"/>
    </xf>
    <xf numFmtId="0" fontId="22" fillId="0" borderId="15" xfId="0" applyFont="1" applyBorder="1" applyAlignment="1">
      <alignment horizontal="left" vertical="center"/>
    </xf>
    <xf numFmtId="0" fontId="22" fillId="0" borderId="15" xfId="0" applyFont="1" applyBorder="1" applyAlignment="1">
      <alignment horizontal="left" vertical="center" wrapText="1"/>
    </xf>
    <xf numFmtId="3" fontId="22" fillId="0" borderId="15" xfId="0" applyNumberFormat="1" applyFont="1" applyBorder="1" applyAlignment="1">
      <alignment horizontal="center" vertical="center"/>
    </xf>
    <xf numFmtId="49" fontId="5" fillId="0" borderId="10" xfId="0" applyNumberFormat="1" applyFont="1" applyBorder="1" applyAlignment="1">
      <alignment wrapText="1"/>
    </xf>
    <xf numFmtId="0" fontId="5" fillId="6" borderId="2" xfId="0" applyFont="1" applyFill="1" applyBorder="1" applyAlignment="1">
      <alignment horizontal="center"/>
    </xf>
    <xf numFmtId="0" fontId="5" fillId="6" borderId="5" xfId="0" applyFont="1" applyFill="1" applyBorder="1" applyAlignment="1">
      <alignment horizontal="center"/>
    </xf>
    <xf numFmtId="0" fontId="5" fillId="6" borderId="20" xfId="0" applyFont="1" applyFill="1" applyBorder="1" applyAlignment="1">
      <alignment horizontal="center"/>
    </xf>
    <xf numFmtId="0" fontId="0" fillId="6" borderId="5" xfId="0" applyFont="1" applyFill="1" applyBorder="1" applyAlignment="1">
      <alignment horizontal="center"/>
    </xf>
    <xf numFmtId="0" fontId="5" fillId="8" borderId="2" xfId="0" applyFont="1" applyFill="1" applyBorder="1" applyAlignment="1">
      <alignment horizontal="center"/>
    </xf>
    <xf numFmtId="0" fontId="5" fillId="8" borderId="5" xfId="0" applyFont="1" applyFill="1" applyBorder="1" applyAlignment="1">
      <alignment horizontal="center"/>
    </xf>
    <xf numFmtId="0" fontId="5" fillId="0" borderId="10" xfId="0" applyFont="1" applyBorder="1" applyAlignment="1">
      <alignment horizontal="center" wrapText="1"/>
    </xf>
    <xf numFmtId="0" fontId="5" fillId="0" borderId="10" xfId="0" applyFont="1" applyBorder="1" applyAlignment="1">
      <alignment horizontal="center"/>
    </xf>
    <xf numFmtId="0" fontId="5" fillId="8" borderId="20" xfId="0" applyFont="1" applyFill="1" applyBorder="1" applyAlignment="1">
      <alignment horizontal="center"/>
    </xf>
    <xf numFmtId="3" fontId="29" fillId="0" borderId="0" xfId="0" applyNumberFormat="1" applyFont="1"/>
    <xf numFmtId="0" fontId="32" fillId="0" borderId="33" xfId="0" applyFont="1" applyBorder="1" applyAlignment="1">
      <alignment horizontal="center" vertical="center" wrapText="1"/>
    </xf>
    <xf numFmtId="0" fontId="29" fillId="0" borderId="33" xfId="0" applyFont="1" applyBorder="1" applyAlignment="1">
      <alignment horizontal="center" vertical="center" wrapText="1"/>
    </xf>
    <xf numFmtId="167" fontId="29" fillId="0" borderId="33" xfId="2" applyNumberFormat="1" applyFont="1" applyBorder="1" applyAlignment="1">
      <alignment horizontal="center" vertical="center"/>
    </xf>
    <xf numFmtId="167" fontId="29" fillId="0" borderId="33" xfId="2" applyNumberFormat="1" applyFont="1" applyFill="1" applyBorder="1" applyAlignment="1">
      <alignment horizontal="center" vertical="center"/>
    </xf>
    <xf numFmtId="0" fontId="33" fillId="0" borderId="0" xfId="0" applyFont="1"/>
    <xf numFmtId="0" fontId="9" fillId="0" borderId="0" xfId="0" applyFont="1"/>
    <xf numFmtId="49" fontId="5" fillId="0" borderId="10" xfId="0" applyNumberFormat="1" applyFont="1" applyBorder="1" applyAlignment="1">
      <alignment horizontal="left" vertical="top" wrapText="1"/>
    </xf>
    <xf numFmtId="0" fontId="5" fillId="0" borderId="12" xfId="0" applyFont="1" applyBorder="1" applyAlignment="1">
      <alignment horizontal="center" vertical="center" wrapText="1"/>
    </xf>
    <xf numFmtId="0" fontId="21" fillId="0" borderId="18" xfId="0" applyFont="1" applyBorder="1" applyAlignment="1">
      <alignment horizontal="center"/>
    </xf>
    <xf numFmtId="0" fontId="21" fillId="0" borderId="0" xfId="0" applyFont="1" applyAlignment="1">
      <alignment horizontal="center"/>
    </xf>
    <xf numFmtId="165" fontId="22" fillId="0" borderId="28" xfId="0" applyNumberFormat="1" applyFont="1" applyBorder="1" applyAlignment="1">
      <alignment horizontal="center" vertical="center"/>
    </xf>
    <xf numFmtId="0" fontId="32" fillId="0" borderId="33" xfId="0" applyFont="1" applyBorder="1" applyAlignment="1">
      <alignment horizontal="left" vertical="center" wrapText="1"/>
    </xf>
    <xf numFmtId="0" fontId="32" fillId="0" borderId="33" xfId="0" applyFont="1" applyFill="1" applyBorder="1" applyAlignment="1">
      <alignment horizontal="left" vertical="center" wrapText="1"/>
    </xf>
    <xf numFmtId="0" fontId="29" fillId="21" borderId="0" xfId="0" applyFont="1" applyFill="1"/>
    <xf numFmtId="0" fontId="5" fillId="0" borderId="14" xfId="0" applyFont="1" applyBorder="1" applyAlignment="1">
      <alignment vertical="center" wrapText="1"/>
    </xf>
    <xf numFmtId="3" fontId="5" fillId="0" borderId="14" xfId="0" applyNumberFormat="1" applyFont="1" applyBorder="1" applyAlignment="1">
      <alignment vertical="center" wrapText="1"/>
    </xf>
    <xf numFmtId="164" fontId="5" fillId="0" borderId="14" xfId="0" applyNumberFormat="1" applyFont="1" applyBorder="1" applyAlignment="1">
      <alignment vertical="center" wrapText="1"/>
    </xf>
    <xf numFmtId="0" fontId="33" fillId="0" borderId="0" xfId="0" applyFont="1" applyAlignment="1">
      <alignment horizontal="right"/>
    </xf>
    <xf numFmtId="3" fontId="33" fillId="0" borderId="0" xfId="0" applyNumberFormat="1" applyFont="1" applyAlignment="1">
      <alignment horizontal="right"/>
    </xf>
    <xf numFmtId="166" fontId="0" fillId="0" borderId="63" xfId="0" applyNumberFormat="1" applyFont="1" applyBorder="1" applyAlignment="1">
      <alignment vertical="center"/>
    </xf>
    <xf numFmtId="0" fontId="29" fillId="0" borderId="63" xfId="0" applyFont="1" applyBorder="1" applyAlignment="1">
      <alignment vertical="center"/>
    </xf>
    <xf numFmtId="0" fontId="29" fillId="0" borderId="46" xfId="0" applyFont="1" applyBorder="1" applyAlignment="1">
      <alignment vertical="center"/>
    </xf>
    <xf numFmtId="0" fontId="38" fillId="0" borderId="34" xfId="0" applyFont="1" applyBorder="1" applyAlignment="1">
      <alignment horizontal="center" vertical="center"/>
    </xf>
    <xf numFmtId="0" fontId="38" fillId="0" borderId="64" xfId="0" applyFont="1" applyBorder="1" applyAlignment="1">
      <alignment horizontal="center" vertical="center"/>
    </xf>
    <xf numFmtId="3" fontId="29" fillId="0" borderId="0" xfId="0" applyNumberFormat="1" applyFont="1" applyFill="1"/>
    <xf numFmtId="0" fontId="29" fillId="0" borderId="0" xfId="0" applyFont="1" applyFill="1"/>
    <xf numFmtId="0" fontId="21" fillId="0" borderId="15" xfId="0" applyFont="1" applyBorder="1" applyAlignment="1">
      <alignment wrapText="1"/>
    </xf>
    <xf numFmtId="49" fontId="10" fillId="0" borderId="15" xfId="0" applyNumberFormat="1" applyFont="1" applyBorder="1" applyAlignment="1">
      <alignment horizontal="center" vertical="center" wrapText="1"/>
    </xf>
    <xf numFmtId="0" fontId="5" fillId="0" borderId="10" xfId="0" applyFont="1" applyBorder="1" applyAlignment="1">
      <alignment horizontal="center" vertical="center" wrapText="1"/>
    </xf>
    <xf numFmtId="0" fontId="21" fillId="0" borderId="18" xfId="0" applyFont="1" applyBorder="1" applyAlignment="1">
      <alignment horizontal="center" vertical="center"/>
    </xf>
    <xf numFmtId="164" fontId="42" fillId="0" borderId="15" xfId="0" applyNumberFormat="1" applyFont="1" applyBorder="1" applyAlignment="1">
      <alignment vertical="center"/>
    </xf>
    <xf numFmtId="166" fontId="2" fillId="0" borderId="33" xfId="0" applyNumberFormat="1" applyFont="1" applyBorder="1" applyAlignment="1">
      <alignment horizontal="center" vertical="center" wrapText="1"/>
    </xf>
    <xf numFmtId="166" fontId="2" fillId="0" borderId="33" xfId="0" applyNumberFormat="1" applyFont="1" applyFill="1" applyBorder="1" applyAlignment="1">
      <alignment horizontal="center" vertical="center"/>
    </xf>
    <xf numFmtId="166" fontId="1" fillId="0" borderId="33" xfId="0" applyNumberFormat="1" applyFont="1" applyBorder="1" applyAlignment="1">
      <alignment vertical="center" wrapText="1"/>
    </xf>
    <xf numFmtId="0" fontId="21" fillId="0" borderId="15" xfId="0" applyFont="1" applyBorder="1" applyAlignment="1">
      <alignment vertical="top" wrapText="1"/>
    </xf>
    <xf numFmtId="0" fontId="6" fillId="3" borderId="7" xfId="0" applyFont="1" applyFill="1" applyBorder="1" applyAlignment="1">
      <alignment horizontal="center" vertical="center"/>
    </xf>
    <xf numFmtId="0" fontId="7" fillId="0" borderId="9" xfId="0" applyFont="1" applyBorder="1"/>
    <xf numFmtId="0" fontId="7" fillId="0" borderId="10" xfId="0" applyFont="1" applyBorder="1"/>
    <xf numFmtId="0" fontId="7" fillId="0" borderId="12" xfId="0" applyFont="1" applyBorder="1"/>
    <xf numFmtId="0" fontId="5" fillId="0" borderId="23"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1" xfId="0" applyFont="1" applyBorder="1" applyAlignment="1">
      <alignment horizontal="center" vertical="center" wrapText="1"/>
    </xf>
    <xf numFmtId="0" fontId="17" fillId="3" borderId="7" xfId="0" applyFont="1" applyFill="1" applyBorder="1" applyAlignment="1">
      <alignment horizontal="center" vertical="center" wrapText="1"/>
    </xf>
    <xf numFmtId="0" fontId="42" fillId="0" borderId="7" xfId="0" applyFont="1" applyBorder="1" applyAlignment="1">
      <alignment horizontal="center" vertical="center"/>
    </xf>
    <xf numFmtId="0" fontId="43" fillId="0" borderId="8" xfId="0" applyFont="1" applyBorder="1" applyAlignment="1">
      <alignment vertical="center"/>
    </xf>
    <xf numFmtId="0" fontId="43" fillId="0" borderId="9" xfId="0" applyFont="1" applyBorder="1" applyAlignment="1">
      <alignment vertical="center"/>
    </xf>
    <xf numFmtId="0" fontId="43" fillId="0" borderId="10" xfId="0" applyFont="1" applyBorder="1" applyAlignment="1">
      <alignment vertical="center"/>
    </xf>
    <xf numFmtId="0" fontId="43" fillId="0" borderId="11" xfId="0" applyFont="1" applyBorder="1" applyAlignment="1">
      <alignment vertical="center"/>
    </xf>
    <xf numFmtId="0" fontId="43" fillId="0" borderId="12" xfId="0" applyFont="1" applyBorder="1" applyAlignment="1">
      <alignment vertical="center"/>
    </xf>
    <xf numFmtId="0" fontId="7" fillId="0" borderId="8" xfId="0" applyFont="1" applyBorder="1"/>
    <xf numFmtId="0" fontId="7" fillId="0" borderId="11" xfId="0" applyFont="1" applyBorder="1"/>
    <xf numFmtId="0" fontId="5" fillId="0" borderId="16" xfId="0" applyFont="1" applyBorder="1" applyAlignment="1">
      <alignment horizontal="left" vertical="center" wrapText="1"/>
    </xf>
    <xf numFmtId="0" fontId="7" fillId="0" borderId="17" xfId="0" applyFont="1" applyBorder="1" applyAlignment="1">
      <alignment vertical="center"/>
    </xf>
    <xf numFmtId="0" fontId="7" fillId="0" borderId="18" xfId="0" applyFont="1" applyBorder="1" applyAlignment="1">
      <alignment vertical="center"/>
    </xf>
    <xf numFmtId="0" fontId="5" fillId="0" borderId="16" xfId="0" applyFont="1" applyBorder="1" applyAlignment="1">
      <alignment horizontal="center"/>
    </xf>
    <xf numFmtId="0" fontId="7" fillId="0" borderId="17" xfId="0" applyFont="1" applyBorder="1"/>
    <xf numFmtId="0" fontId="7" fillId="0" borderId="18" xfId="0" applyFont="1" applyBorder="1"/>
    <xf numFmtId="0" fontId="6" fillId="3" borderId="13" xfId="0" applyFont="1" applyFill="1" applyBorder="1" applyAlignment="1">
      <alignment horizontal="center" vertical="center"/>
    </xf>
    <xf numFmtId="0" fontId="7" fillId="0" borderId="14" xfId="0" applyFont="1" applyBorder="1" applyAlignment="1">
      <alignment horizontal="center"/>
    </xf>
    <xf numFmtId="0" fontId="6" fillId="3" borderId="13" xfId="0" applyFont="1" applyFill="1" applyBorder="1" applyAlignment="1">
      <alignment horizontal="center" vertical="center" wrapText="1"/>
    </xf>
    <xf numFmtId="0" fontId="7" fillId="0" borderId="14" xfId="0" applyFont="1" applyBorder="1"/>
    <xf numFmtId="0" fontId="6" fillId="5" borderId="16" xfId="0" applyFont="1" applyFill="1" applyBorder="1" applyAlignment="1">
      <alignment horizontal="center" vertical="center" wrapText="1"/>
    </xf>
    <xf numFmtId="0" fontId="7" fillId="0" borderId="22" xfId="0" applyFont="1" applyBorder="1"/>
    <xf numFmtId="0" fontId="5" fillId="0" borderId="16" xfId="0" applyFont="1" applyBorder="1" applyAlignment="1">
      <alignment horizontal="center" vertical="center" wrapText="1"/>
    </xf>
    <xf numFmtId="0" fontId="7" fillId="0" borderId="17" xfId="0" applyFont="1" applyBorder="1" applyAlignment="1">
      <alignment vertical="center" wrapText="1"/>
    </xf>
    <xf numFmtId="0" fontId="7" fillId="0" borderId="18" xfId="0" applyFont="1" applyBorder="1" applyAlignment="1">
      <alignment vertical="center" wrapText="1"/>
    </xf>
    <xf numFmtId="3" fontId="5" fillId="0" borderId="16" xfId="0" applyNumberFormat="1" applyFont="1" applyBorder="1" applyAlignment="1">
      <alignment horizontal="center" vertical="center"/>
    </xf>
    <xf numFmtId="0" fontId="6" fillId="5" borderId="23" xfId="0" applyFont="1" applyFill="1" applyBorder="1" applyAlignment="1">
      <alignment horizontal="center" vertical="center" wrapText="1"/>
    </xf>
    <xf numFmtId="0" fontId="7" fillId="0" borderId="24" xfId="0" applyFont="1" applyBorder="1"/>
    <xf numFmtId="0" fontId="5" fillId="0" borderId="16" xfId="0" applyFont="1" applyBorder="1" applyAlignment="1">
      <alignment horizontal="center" vertical="center"/>
    </xf>
    <xf numFmtId="0" fontId="6" fillId="0" borderId="16" xfId="0" applyFont="1" applyBorder="1" applyAlignment="1">
      <alignment horizontal="center" vertical="center" wrapText="1"/>
    </xf>
    <xf numFmtId="0" fontId="6" fillId="5" borderId="7" xfId="0" applyFont="1" applyFill="1" applyBorder="1" applyAlignment="1">
      <alignment horizontal="center" vertical="center" wrapText="1"/>
    </xf>
    <xf numFmtId="0" fontId="5" fillId="0" borderId="7" xfId="0" applyFont="1" applyBorder="1" applyAlignment="1">
      <alignment horizontal="left" vertical="center" wrapText="1"/>
    </xf>
    <xf numFmtId="0" fontId="7" fillId="0" borderId="8" xfId="0" applyFont="1" applyBorder="1" applyAlignment="1">
      <alignment vertical="center" wrapText="1"/>
    </xf>
    <xf numFmtId="0" fontId="7" fillId="0" borderId="9" xfId="0" applyFont="1" applyBorder="1" applyAlignment="1">
      <alignment vertical="center" wrapText="1"/>
    </xf>
    <xf numFmtId="0" fontId="7" fillId="0" borderId="10" xfId="0" applyFont="1" applyBorder="1" applyAlignment="1">
      <alignment vertical="center" wrapText="1"/>
    </xf>
    <xf numFmtId="0" fontId="7" fillId="0" borderId="11" xfId="0" applyFont="1" applyBorder="1" applyAlignment="1">
      <alignment vertical="center" wrapText="1"/>
    </xf>
    <xf numFmtId="0" fontId="7" fillId="0" borderId="12" xfId="0" applyFont="1" applyBorder="1" applyAlignment="1">
      <alignment vertical="center" wrapText="1"/>
    </xf>
    <xf numFmtId="0" fontId="17" fillId="5" borderId="16" xfId="0" applyFont="1" applyFill="1" applyBorder="1" applyAlignment="1">
      <alignment horizontal="center" vertical="center" wrapText="1"/>
    </xf>
    <xf numFmtId="0" fontId="5" fillId="0" borderId="16" xfId="0" applyFont="1" applyBorder="1" applyAlignment="1">
      <alignment horizontal="left"/>
    </xf>
    <xf numFmtId="0" fontId="40" fillId="0" borderId="16" xfId="0" applyFont="1" applyBorder="1" applyAlignment="1">
      <alignment horizontal="left" vertical="center" wrapText="1"/>
    </xf>
    <xf numFmtId="0" fontId="41" fillId="0" borderId="17" xfId="0" applyFont="1" applyBorder="1" applyAlignment="1">
      <alignment vertical="center"/>
    </xf>
    <xf numFmtId="0" fontId="41" fillId="0" borderId="18" xfId="0" applyFont="1" applyBorder="1" applyAlignment="1">
      <alignment vertical="center"/>
    </xf>
    <xf numFmtId="0" fontId="17" fillId="5" borderId="7" xfId="0" applyFont="1" applyFill="1" applyBorder="1" applyAlignment="1">
      <alignment horizontal="center" vertical="center" wrapText="1"/>
    </xf>
    <xf numFmtId="0" fontId="5" fillId="0" borderId="7" xfId="0" applyFont="1" applyBorder="1" applyAlignment="1">
      <alignment horizontal="left" vertical="center"/>
    </xf>
    <xf numFmtId="0" fontId="7" fillId="0" borderId="9" xfId="0" applyFont="1" applyBorder="1" applyAlignment="1">
      <alignment vertical="center"/>
    </xf>
    <xf numFmtId="0" fontId="7" fillId="0" borderId="10" xfId="0" applyFont="1" applyBorder="1" applyAlignment="1">
      <alignment vertical="center"/>
    </xf>
    <xf numFmtId="0" fontId="7" fillId="0" borderId="12" xfId="0" applyFont="1" applyBorder="1" applyAlignment="1">
      <alignment vertical="center"/>
    </xf>
    <xf numFmtId="0" fontId="7" fillId="0" borderId="8" xfId="0" applyFont="1" applyBorder="1" applyAlignment="1">
      <alignment vertical="center"/>
    </xf>
    <xf numFmtId="0" fontId="7" fillId="0" borderId="11" xfId="0" applyFont="1" applyBorder="1" applyAlignment="1">
      <alignment vertical="center"/>
    </xf>
    <xf numFmtId="0" fontId="5" fillId="0" borderId="7" xfId="0" applyFont="1" applyBorder="1" applyAlignment="1">
      <alignment horizontal="center" vertical="center"/>
    </xf>
    <xf numFmtId="0" fontId="7" fillId="0" borderId="25" xfId="0" applyFont="1" applyBorder="1"/>
    <xf numFmtId="0" fontId="0" fillId="0" borderId="0" xfId="0" applyFont="1" applyAlignment="1"/>
    <xf numFmtId="0" fontId="7" fillId="0" borderId="26" xfId="0" applyFont="1" applyBorder="1"/>
    <xf numFmtId="0" fontId="6" fillId="7" borderId="16" xfId="0" applyFont="1" applyFill="1" applyBorder="1" applyAlignment="1">
      <alignment horizontal="center" vertical="center"/>
    </xf>
    <xf numFmtId="0" fontId="6" fillId="7" borderId="13" xfId="0" applyFont="1" applyFill="1" applyBorder="1" applyAlignment="1">
      <alignment horizontal="center" vertical="center"/>
    </xf>
    <xf numFmtId="0" fontId="6" fillId="7" borderId="7" xfId="0" applyFont="1" applyFill="1" applyBorder="1" applyAlignment="1">
      <alignment horizontal="center" vertical="center"/>
    </xf>
    <xf numFmtId="0" fontId="5" fillId="0" borderId="16" xfId="0" applyFont="1" applyBorder="1" applyAlignment="1">
      <alignment horizontal="left" vertical="center"/>
    </xf>
    <xf numFmtId="0" fontId="5" fillId="0" borderId="7" xfId="0" applyFont="1" applyBorder="1" applyAlignment="1">
      <alignment horizontal="center" vertical="center" wrapText="1"/>
    </xf>
    <xf numFmtId="0" fontId="7" fillId="0" borderId="8" xfId="0" applyFont="1" applyBorder="1" applyAlignment="1">
      <alignment wrapText="1"/>
    </xf>
    <xf numFmtId="0" fontId="7" fillId="0" borderId="9" xfId="0" applyFont="1" applyBorder="1" applyAlignment="1">
      <alignment wrapText="1"/>
    </xf>
    <xf numFmtId="0" fontId="7" fillId="0" borderId="25" xfId="0" applyFont="1" applyBorder="1" applyAlignment="1">
      <alignment wrapText="1"/>
    </xf>
    <xf numFmtId="0" fontId="0" fillId="0" borderId="0" xfId="0" applyFont="1" applyAlignment="1">
      <alignment wrapText="1"/>
    </xf>
    <xf numFmtId="0" fontId="7" fillId="0" borderId="26" xfId="0" applyFont="1" applyBorder="1" applyAlignment="1">
      <alignment wrapText="1"/>
    </xf>
    <xf numFmtId="0" fontId="7" fillId="0" borderId="10" xfId="0" applyFont="1" applyBorder="1" applyAlignment="1">
      <alignment wrapText="1"/>
    </xf>
    <xf numFmtId="0" fontId="7" fillId="0" borderId="11" xfId="0" applyFont="1" applyBorder="1" applyAlignment="1">
      <alignment wrapText="1"/>
    </xf>
    <xf numFmtId="0" fontId="7" fillId="0" borderId="12" xfId="0" applyFont="1" applyBorder="1" applyAlignment="1">
      <alignment wrapText="1"/>
    </xf>
    <xf numFmtId="0" fontId="8" fillId="6" borderId="7" xfId="0" applyFont="1" applyFill="1" applyBorder="1" applyAlignment="1">
      <alignment horizontal="center" vertical="center" wrapText="1"/>
    </xf>
    <xf numFmtId="0" fontId="5" fillId="6" borderId="7" xfId="0" applyFont="1" applyFill="1" applyBorder="1" applyAlignment="1">
      <alignment horizontal="center" vertical="top" wrapText="1"/>
    </xf>
    <xf numFmtId="0" fontId="5" fillId="0" borderId="7" xfId="0" applyFont="1" applyBorder="1" applyAlignment="1">
      <alignment horizontal="left" vertical="top" wrapText="1"/>
    </xf>
    <xf numFmtId="0" fontId="7" fillId="0" borderId="8" xfId="0" applyFont="1" applyBorder="1" applyAlignment="1">
      <alignment horizontal="left" vertical="top"/>
    </xf>
    <xf numFmtId="0" fontId="7" fillId="0" borderId="9" xfId="0" applyFont="1" applyBorder="1" applyAlignment="1">
      <alignment horizontal="left" vertical="top"/>
    </xf>
    <xf numFmtId="0" fontId="7" fillId="0" borderId="25" xfId="0" applyFont="1" applyBorder="1" applyAlignment="1">
      <alignment horizontal="left" vertical="top"/>
    </xf>
    <xf numFmtId="0" fontId="0" fillId="0" borderId="0" xfId="0" applyFont="1" applyAlignment="1">
      <alignment horizontal="left" vertical="top"/>
    </xf>
    <xf numFmtId="0" fontId="7" fillId="0" borderId="26" xfId="0" applyFont="1" applyBorder="1" applyAlignment="1">
      <alignment horizontal="left" vertical="top"/>
    </xf>
    <xf numFmtId="0" fontId="7" fillId="0" borderId="10" xfId="0" applyFont="1" applyBorder="1" applyAlignment="1">
      <alignment horizontal="left" vertical="top"/>
    </xf>
    <xf numFmtId="0" fontId="7" fillId="0" borderId="11" xfId="0" applyFont="1" applyBorder="1" applyAlignment="1">
      <alignment horizontal="left" vertical="top"/>
    </xf>
    <xf numFmtId="0" fontId="7" fillId="0" borderId="12" xfId="0" applyFont="1" applyBorder="1" applyAlignment="1">
      <alignment horizontal="left" vertical="top"/>
    </xf>
    <xf numFmtId="0" fontId="5" fillId="0" borderId="7" xfId="0" applyFont="1" applyBorder="1" applyAlignment="1">
      <alignment horizontal="center" wrapText="1"/>
    </xf>
    <xf numFmtId="0" fontId="0" fillId="0" borderId="13" xfId="0" applyFont="1" applyBorder="1" applyAlignment="1">
      <alignment horizontal="center" vertical="center"/>
    </xf>
    <xf numFmtId="0" fontId="7" fillId="0" borderId="14" xfId="0" applyFont="1" applyBorder="1" applyAlignment="1">
      <alignment vertical="center"/>
    </xf>
    <xf numFmtId="0" fontId="9" fillId="7" borderId="13" xfId="0" applyFont="1" applyFill="1" applyBorder="1" applyAlignment="1">
      <alignment horizontal="center" vertical="center"/>
    </xf>
    <xf numFmtId="0" fontId="9" fillId="7" borderId="7" xfId="0" applyFont="1" applyFill="1" applyBorder="1" applyAlignment="1">
      <alignment horizontal="center" wrapText="1"/>
    </xf>
    <xf numFmtId="0" fontId="11" fillId="0" borderId="16" xfId="0" applyFont="1" applyBorder="1" applyAlignment="1">
      <alignment horizontal="right"/>
    </xf>
    <xf numFmtId="0" fontId="0" fillId="0" borderId="9" xfId="0" applyFont="1" applyBorder="1" applyAlignment="1">
      <alignment horizontal="center"/>
    </xf>
    <xf numFmtId="0" fontId="6" fillId="7" borderId="23" xfId="0" applyFont="1" applyFill="1" applyBorder="1" applyAlignment="1">
      <alignment horizontal="center" vertical="center"/>
    </xf>
    <xf numFmtId="0" fontId="7" fillId="0" borderId="29" xfId="0" applyFont="1" applyBorder="1"/>
    <xf numFmtId="0" fontId="40" fillId="0" borderId="7" xfId="0" applyFont="1" applyBorder="1" applyAlignment="1">
      <alignment horizontal="center" vertical="center" wrapText="1"/>
    </xf>
    <xf numFmtId="0" fontId="41" fillId="0" borderId="8" xfId="0" applyFont="1" applyBorder="1"/>
    <xf numFmtId="0" fontId="41" fillId="0" borderId="9" xfId="0" applyFont="1" applyBorder="1"/>
    <xf numFmtId="0" fontId="41" fillId="0" borderId="25" xfId="0" applyFont="1" applyBorder="1"/>
    <xf numFmtId="0" fontId="8" fillId="0" borderId="0" xfId="0" applyFont="1" applyAlignment="1"/>
    <xf numFmtId="0" fontId="41" fillId="0" borderId="26" xfId="0" applyFont="1" applyBorder="1"/>
    <xf numFmtId="0" fontId="41" fillId="0" borderId="10" xfId="0" applyFont="1" applyBorder="1"/>
    <xf numFmtId="0" fontId="41" fillId="0" borderId="11" xfId="0" applyFont="1" applyBorder="1"/>
    <xf numFmtId="0" fontId="41" fillId="0" borderId="12" xfId="0" applyFont="1" applyBorder="1"/>
    <xf numFmtId="0" fontId="5" fillId="0" borderId="16" xfId="0" applyFont="1" applyBorder="1" applyAlignment="1">
      <alignment horizontal="left" wrapText="1"/>
    </xf>
    <xf numFmtId="0" fontId="0" fillId="0" borderId="9" xfId="0" applyFont="1" applyBorder="1" applyAlignment="1">
      <alignment horizontal="center" vertical="center"/>
    </xf>
    <xf numFmtId="0" fontId="7" fillId="0" borderId="12" xfId="0" applyFont="1" applyBorder="1" applyAlignment="1">
      <alignment horizontal="center"/>
    </xf>
    <xf numFmtId="0" fontId="42" fillId="9" borderId="7" xfId="0" applyFont="1" applyFill="1" applyBorder="1" applyAlignment="1">
      <alignment horizontal="center" vertical="center" wrapText="1"/>
    </xf>
    <xf numFmtId="0" fontId="47" fillId="0" borderId="8" xfId="0" applyFont="1" applyBorder="1"/>
    <xf numFmtId="0" fontId="47" fillId="0" borderId="9" xfId="0" applyFont="1" applyBorder="1"/>
    <xf numFmtId="0" fontId="47" fillId="0" borderId="10" xfId="0" applyFont="1" applyBorder="1"/>
    <xf numFmtId="0" fontId="47" fillId="0" borderId="11" xfId="0" applyFont="1" applyBorder="1"/>
    <xf numFmtId="0" fontId="47" fillId="0" borderId="12" xfId="0" applyFont="1" applyBorder="1"/>
    <xf numFmtId="0" fontId="6" fillId="9" borderId="16" xfId="0" applyFont="1" applyFill="1" applyBorder="1" applyAlignment="1">
      <alignment horizontal="center" vertical="center" wrapText="1"/>
    </xf>
    <xf numFmtId="0" fontId="7" fillId="0" borderId="25" xfId="0" applyFont="1" applyBorder="1" applyAlignment="1">
      <alignment vertical="center"/>
    </xf>
    <xf numFmtId="0" fontId="0" fillId="0" borderId="0" xfId="0" applyFont="1" applyAlignment="1">
      <alignment vertical="center"/>
    </xf>
    <xf numFmtId="0" fontId="7" fillId="0" borderId="26" xfId="0" applyFont="1" applyBorder="1" applyAlignment="1">
      <alignment vertical="center"/>
    </xf>
    <xf numFmtId="0" fontId="0" fillId="0" borderId="29" xfId="0" applyFont="1" applyBorder="1" applyAlignment="1">
      <alignment horizontal="center" vertical="center"/>
    </xf>
    <xf numFmtId="0" fontId="0" fillId="0" borderId="5" xfId="0" applyFont="1" applyBorder="1" applyAlignment="1">
      <alignment horizontal="center" vertical="center"/>
    </xf>
    <xf numFmtId="0" fontId="0" fillId="0" borderId="20" xfId="0" applyFont="1" applyBorder="1" applyAlignment="1">
      <alignment horizontal="center" vertical="center"/>
    </xf>
    <xf numFmtId="0" fontId="0" fillId="0" borderId="33" xfId="0" applyFont="1" applyBorder="1" applyAlignment="1">
      <alignment horizontal="center" vertical="center"/>
    </xf>
    <xf numFmtId="0" fontId="9" fillId="0" borderId="33" xfId="0" applyFont="1" applyBorder="1" applyAlignment="1">
      <alignment horizontal="center" vertical="center"/>
    </xf>
    <xf numFmtId="0" fontId="0" fillId="0" borderId="33" xfId="0" applyFont="1" applyBorder="1" applyAlignment="1">
      <alignment horizontal="left" vertical="top" wrapText="1"/>
    </xf>
    <xf numFmtId="0" fontId="25" fillId="13" borderId="34" xfId="1" applyFont="1" applyFill="1" applyBorder="1" applyAlignment="1">
      <alignment horizontal="center" vertical="center" wrapText="1"/>
    </xf>
    <xf numFmtId="0" fontId="25" fillId="13" borderId="5" xfId="1" applyFont="1" applyFill="1" applyBorder="1" applyAlignment="1">
      <alignment horizontal="center" vertical="center" wrapText="1"/>
    </xf>
    <xf numFmtId="0" fontId="26" fillId="0" borderId="33" xfId="0" applyFont="1" applyBorder="1" applyAlignment="1">
      <alignment horizontal="center" vertical="center"/>
    </xf>
    <xf numFmtId="0" fontId="5" fillId="0" borderId="3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33" xfId="0" applyFont="1" applyBorder="1" applyAlignment="1">
      <alignment horizontal="center" vertical="center"/>
    </xf>
    <xf numFmtId="0" fontId="20" fillId="9" borderId="28" xfId="0" applyFont="1" applyFill="1" applyBorder="1" applyAlignment="1">
      <alignment horizontal="center" vertical="center" wrapText="1"/>
    </xf>
    <xf numFmtId="0" fontId="19" fillId="0" borderId="18" xfId="0" applyFont="1" applyBorder="1"/>
    <xf numFmtId="165" fontId="42" fillId="0" borderId="28" xfId="0" applyNumberFormat="1" applyFont="1" applyBorder="1" applyAlignment="1">
      <alignment horizontal="center" vertical="center"/>
    </xf>
    <xf numFmtId="0" fontId="43" fillId="0" borderId="22" xfId="0" applyFont="1" applyBorder="1"/>
    <xf numFmtId="0" fontId="43" fillId="0" borderId="18" xfId="0" applyFont="1" applyBorder="1"/>
    <xf numFmtId="0" fontId="20" fillId="12" borderId="28" xfId="0" applyFont="1" applyFill="1" applyBorder="1" applyAlignment="1">
      <alignment horizontal="center" vertical="center" wrapText="1"/>
    </xf>
    <xf numFmtId="165" fontId="45" fillId="0" borderId="28" xfId="0" applyNumberFormat="1" applyFont="1" applyBorder="1" applyAlignment="1">
      <alignment horizontal="center" vertical="center"/>
    </xf>
    <xf numFmtId="0" fontId="46" fillId="0" borderId="22" xfId="0" applyFont="1" applyBorder="1"/>
    <xf numFmtId="0" fontId="46" fillId="0" borderId="18" xfId="0" applyFont="1" applyBorder="1"/>
    <xf numFmtId="0" fontId="22" fillId="0" borderId="28" xfId="0" applyFont="1" applyBorder="1" applyAlignment="1">
      <alignment horizontal="left" vertical="center" wrapText="1"/>
    </xf>
    <xf numFmtId="0" fontId="19" fillId="0" borderId="22" xfId="0" applyFont="1" applyBorder="1"/>
    <xf numFmtId="0" fontId="22" fillId="0" borderId="28" xfId="0" applyFont="1" applyBorder="1" applyAlignment="1">
      <alignment horizontal="center"/>
    </xf>
    <xf numFmtId="0" fontId="22" fillId="0" borderId="28" xfId="0" applyFont="1" applyBorder="1" applyAlignment="1">
      <alignment horizontal="left" vertical="top" wrapText="1"/>
    </xf>
    <xf numFmtId="0" fontId="22" fillId="0" borderId="18" xfId="0" applyFont="1" applyBorder="1" applyAlignment="1">
      <alignment horizontal="left" vertical="top" wrapText="1"/>
    </xf>
    <xf numFmtId="0" fontId="17" fillId="3" borderId="23" xfId="0" applyFont="1" applyFill="1" applyBorder="1" applyAlignment="1">
      <alignment horizontal="center" vertical="center"/>
    </xf>
    <xf numFmtId="0" fontId="19" fillId="0" borderId="29" xfId="0" applyFont="1" applyBorder="1"/>
    <xf numFmtId="0" fontId="19" fillId="0" borderId="24" xfId="0" applyFont="1" applyBorder="1"/>
    <xf numFmtId="0" fontId="19" fillId="0" borderId="19" xfId="0" applyFont="1" applyBorder="1"/>
    <xf numFmtId="0" fontId="19" fillId="0" borderId="20" xfId="0" applyFont="1" applyBorder="1"/>
    <xf numFmtId="0" fontId="19" fillId="0" borderId="21" xfId="0" applyFont="1" applyBorder="1"/>
    <xf numFmtId="0" fontId="18" fillId="0" borderId="23" xfId="0" applyFont="1" applyBorder="1" applyAlignment="1">
      <alignment horizontal="center" vertical="center"/>
    </xf>
    <xf numFmtId="0" fontId="20" fillId="3" borderId="13" xfId="0" applyFont="1" applyFill="1" applyBorder="1" applyAlignment="1">
      <alignment horizontal="center" vertical="center"/>
    </xf>
    <xf numFmtId="0" fontId="19" fillId="0" borderId="14" xfId="0" applyFont="1" applyBorder="1"/>
    <xf numFmtId="0" fontId="20" fillId="3" borderId="23" xfId="0" applyFont="1" applyFill="1" applyBorder="1" applyAlignment="1">
      <alignment horizontal="center" vertical="center"/>
    </xf>
    <xf numFmtId="0" fontId="20" fillId="3" borderId="13" xfId="0" applyFont="1" applyFill="1" applyBorder="1" applyAlignment="1">
      <alignment horizontal="center" vertical="center" wrapText="1"/>
    </xf>
    <xf numFmtId="0" fontId="19" fillId="0" borderId="14" xfId="0" applyFont="1" applyBorder="1" applyAlignment="1">
      <alignment horizontal="center"/>
    </xf>
    <xf numFmtId="0" fontId="20" fillId="12" borderId="28" xfId="0" applyFont="1" applyFill="1" applyBorder="1" applyAlignment="1">
      <alignment horizontal="center" vertical="center"/>
    </xf>
    <xf numFmtId="0" fontId="21" fillId="0" borderId="33" xfId="0" applyFont="1" applyBorder="1" applyAlignment="1">
      <alignment horizontal="center" vertical="center"/>
    </xf>
    <xf numFmtId="0" fontId="19" fillId="0" borderId="22" xfId="0" applyFont="1" applyBorder="1" applyAlignment="1">
      <alignment vertical="top"/>
    </xf>
    <xf numFmtId="0" fontId="19" fillId="0" borderId="18" xfId="0" applyFont="1" applyBorder="1" applyAlignment="1">
      <alignment vertical="top"/>
    </xf>
    <xf numFmtId="0" fontId="20" fillId="3" borderId="23" xfId="0" applyFont="1" applyFill="1" applyBorder="1" applyAlignment="1">
      <alignment horizontal="center" vertical="center" wrapText="1"/>
    </xf>
    <xf numFmtId="0" fontId="22" fillId="0" borderId="23"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36" xfId="0" applyFont="1" applyBorder="1" applyAlignment="1">
      <alignment horizontal="center" vertical="center" wrapText="1"/>
    </xf>
    <xf numFmtId="165" fontId="13" fillId="0" borderId="16" xfId="0" applyNumberFormat="1" applyFont="1" applyBorder="1" applyAlignment="1">
      <alignment horizontal="center" vertical="center"/>
    </xf>
    <xf numFmtId="0" fontId="13" fillId="0" borderId="16" xfId="0" applyFont="1" applyBorder="1" applyAlignment="1">
      <alignment horizontal="left" vertical="center" wrapText="1"/>
    </xf>
    <xf numFmtId="0" fontId="13" fillId="0" borderId="16" xfId="0" applyFont="1" applyBorder="1" applyAlignment="1">
      <alignment horizontal="left" wrapText="1"/>
    </xf>
    <xf numFmtId="0" fontId="12" fillId="9" borderId="7" xfId="0" applyFont="1" applyFill="1" applyBorder="1" applyAlignment="1">
      <alignment horizontal="center" vertical="center"/>
    </xf>
    <xf numFmtId="0" fontId="12" fillId="9" borderId="16" xfId="0" applyFont="1" applyFill="1" applyBorder="1" applyAlignment="1">
      <alignment horizontal="center" vertical="center" wrapText="1"/>
    </xf>
    <xf numFmtId="0" fontId="13" fillId="0" borderId="7" xfId="0" applyFont="1" applyBorder="1" applyAlignment="1">
      <alignment horizontal="center" vertical="center" wrapText="1"/>
    </xf>
    <xf numFmtId="0" fontId="12" fillId="3" borderId="7" xfId="0" applyFont="1" applyFill="1" applyBorder="1" applyAlignment="1">
      <alignment horizontal="center" vertical="center"/>
    </xf>
    <xf numFmtId="0" fontId="12" fillId="9" borderId="7" xfId="0" applyFont="1" applyFill="1" applyBorder="1" applyAlignment="1">
      <alignment horizontal="center" vertical="center" wrapText="1"/>
    </xf>
    <xf numFmtId="3" fontId="13" fillId="0" borderId="16" xfId="0" applyNumberFormat="1" applyFont="1" applyBorder="1" applyAlignment="1">
      <alignment horizontal="center" vertical="center"/>
    </xf>
    <xf numFmtId="0" fontId="12" fillId="3" borderId="33" xfId="0" applyFont="1" applyFill="1" applyBorder="1" applyAlignment="1">
      <alignment horizontal="center" vertical="center" wrapText="1"/>
    </xf>
    <xf numFmtId="0" fontId="7" fillId="0" borderId="33" xfId="0" applyFont="1" applyBorder="1" applyAlignment="1">
      <alignment horizontal="center" vertical="center"/>
    </xf>
    <xf numFmtId="0" fontId="7" fillId="0" borderId="33" xfId="0" applyFont="1" applyBorder="1" applyAlignment="1">
      <alignment horizontal="center" vertical="center" wrapText="1"/>
    </xf>
    <xf numFmtId="0" fontId="12" fillId="3" borderId="7" xfId="0" applyFont="1" applyFill="1" applyBorder="1" applyAlignment="1">
      <alignment horizontal="center" vertical="center" wrapText="1"/>
    </xf>
    <xf numFmtId="0" fontId="13" fillId="0" borderId="16" xfId="0" applyFont="1" applyBorder="1" applyAlignment="1">
      <alignment horizontal="left" vertical="top" wrapText="1"/>
    </xf>
    <xf numFmtId="0" fontId="7" fillId="0" borderId="17" xfId="0" applyFont="1" applyBorder="1" applyAlignment="1">
      <alignment vertical="top"/>
    </xf>
    <xf numFmtId="0" fontId="7" fillId="0" borderId="18" xfId="0" applyFont="1" applyBorder="1" applyAlignment="1">
      <alignment vertical="top"/>
    </xf>
    <xf numFmtId="0" fontId="6" fillId="0" borderId="7" xfId="0" applyFont="1" applyBorder="1" applyAlignment="1">
      <alignment horizontal="center" wrapText="1"/>
    </xf>
    <xf numFmtId="0" fontId="43" fillId="0" borderId="8" xfId="0" applyFont="1" applyBorder="1"/>
    <xf numFmtId="0" fontId="43" fillId="0" borderId="9" xfId="0" applyFont="1" applyBorder="1"/>
    <xf numFmtId="0" fontId="43" fillId="0" borderId="10" xfId="0" applyFont="1" applyBorder="1"/>
    <xf numFmtId="0" fontId="43" fillId="0" borderId="11" xfId="0" applyFont="1" applyBorder="1"/>
    <xf numFmtId="0" fontId="43" fillId="0" borderId="12" xfId="0" applyFont="1" applyBorder="1"/>
    <xf numFmtId="0" fontId="12" fillId="3" borderId="13" xfId="0" applyFont="1" applyFill="1" applyBorder="1" applyAlignment="1">
      <alignment horizontal="center" vertical="center"/>
    </xf>
    <xf numFmtId="0" fontId="12" fillId="3" borderId="13" xfId="0" applyFont="1" applyFill="1" applyBorder="1" applyAlignment="1">
      <alignment horizontal="center" vertical="center" wrapText="1"/>
    </xf>
    <xf numFmtId="165" fontId="42" fillId="0" borderId="16" xfId="0" applyNumberFormat="1" applyFont="1" applyBorder="1" applyAlignment="1">
      <alignment horizontal="center" vertical="center"/>
    </xf>
    <xf numFmtId="0" fontId="43" fillId="0" borderId="17" xfId="0" applyFont="1" applyBorder="1"/>
    <xf numFmtId="166" fontId="9" fillId="40" borderId="43" xfId="0" applyNumberFormat="1" applyFont="1" applyFill="1" applyBorder="1" applyAlignment="1">
      <alignment horizontal="center" vertical="center"/>
    </xf>
    <xf numFmtId="166" fontId="9" fillId="40" borderId="45" xfId="0" applyNumberFormat="1" applyFont="1" applyFill="1" applyBorder="1" applyAlignment="1">
      <alignment horizontal="center" vertical="center"/>
    </xf>
    <xf numFmtId="0" fontId="44" fillId="39" borderId="0" xfId="0" applyFont="1" applyFill="1" applyAlignment="1">
      <alignment horizontal="center" vertical="center"/>
    </xf>
    <xf numFmtId="0" fontId="4" fillId="0" borderId="43" xfId="0" applyFont="1" applyBorder="1" applyAlignment="1">
      <alignment horizontal="center"/>
    </xf>
    <xf numFmtId="0" fontId="4" fillId="0" borderId="44" xfId="0" applyFont="1" applyBorder="1" applyAlignment="1">
      <alignment horizontal="center"/>
    </xf>
    <xf numFmtId="0" fontId="4" fillId="0" borderId="45" xfId="0" applyFont="1" applyBorder="1" applyAlignment="1">
      <alignment horizontal="center"/>
    </xf>
    <xf numFmtId="0" fontId="28" fillId="15" borderId="56" xfId="0" applyFont="1" applyFill="1" applyBorder="1" applyAlignment="1">
      <alignment horizontal="center"/>
    </xf>
    <xf numFmtId="0" fontId="28" fillId="15" borderId="57" xfId="0" applyFont="1" applyFill="1" applyBorder="1" applyAlignment="1">
      <alignment horizontal="center"/>
    </xf>
    <xf numFmtId="0" fontId="28" fillId="15" borderId="58" xfId="0" applyFont="1" applyFill="1" applyBorder="1" applyAlignment="1">
      <alignment horizontal="center"/>
    </xf>
    <xf numFmtId="0" fontId="4" fillId="36" borderId="59" xfId="0" applyFont="1" applyFill="1" applyBorder="1" applyAlignment="1">
      <alignment horizontal="center"/>
    </xf>
    <xf numFmtId="0" fontId="4" fillId="36" borderId="60" xfId="0" applyFont="1" applyFill="1" applyBorder="1" applyAlignment="1">
      <alignment horizontal="center"/>
    </xf>
    <xf numFmtId="0" fontId="4" fillId="36" borderId="61" xfId="0" applyFont="1" applyFill="1" applyBorder="1" applyAlignment="1">
      <alignment horizontal="center"/>
    </xf>
    <xf numFmtId="0" fontId="36" fillId="33" borderId="39" xfId="0" applyFont="1" applyFill="1" applyBorder="1" applyAlignment="1">
      <alignment horizontal="center" vertical="center"/>
    </xf>
    <xf numFmtId="0" fontId="36" fillId="33" borderId="40" xfId="0" applyFont="1" applyFill="1" applyBorder="1" applyAlignment="1">
      <alignment horizontal="center" vertical="center"/>
    </xf>
    <xf numFmtId="0" fontId="36" fillId="33" borderId="41" xfId="0" applyFont="1" applyFill="1" applyBorder="1" applyAlignment="1">
      <alignment horizontal="center" vertical="center"/>
    </xf>
    <xf numFmtId="0" fontId="36" fillId="33" borderId="39" xfId="0" applyFont="1" applyFill="1" applyBorder="1" applyAlignment="1">
      <alignment vertical="center"/>
    </xf>
    <xf numFmtId="0" fontId="36" fillId="33" borderId="40" xfId="0" applyFont="1" applyFill="1" applyBorder="1" applyAlignment="1">
      <alignment vertical="center"/>
    </xf>
    <xf numFmtId="0" fontId="36" fillId="33" borderId="41" xfId="0" applyFont="1" applyFill="1" applyBorder="1" applyAlignment="1">
      <alignment vertical="center"/>
    </xf>
    <xf numFmtId="0" fontId="37" fillId="0" borderId="39" xfId="0" applyFont="1" applyBorder="1" applyAlignment="1">
      <alignment vertical="center"/>
    </xf>
    <xf numFmtId="0" fontId="37" fillId="0" borderId="40" xfId="0" applyFont="1" applyBorder="1" applyAlignment="1">
      <alignment vertical="center"/>
    </xf>
    <xf numFmtId="0" fontId="37" fillId="0" borderId="41" xfId="0" applyFont="1" applyBorder="1" applyAlignment="1">
      <alignment vertical="center"/>
    </xf>
    <xf numFmtId="0" fontId="36" fillId="15" borderId="33" xfId="0" applyFont="1" applyFill="1" applyBorder="1" applyAlignment="1">
      <alignment horizontal="center" vertical="center"/>
    </xf>
    <xf numFmtId="0" fontId="28" fillId="15" borderId="33" xfId="0" applyFont="1" applyFill="1" applyBorder="1" applyAlignment="1">
      <alignment horizontal="center"/>
    </xf>
    <xf numFmtId="0" fontId="30" fillId="0" borderId="37" xfId="0" applyFont="1" applyBorder="1" applyAlignment="1">
      <alignment horizontal="left" vertical="center"/>
    </xf>
    <xf numFmtId="0" fontId="30" fillId="15" borderId="33" xfId="0" applyFont="1" applyFill="1" applyBorder="1" applyAlignment="1">
      <alignment horizontal="center"/>
    </xf>
    <xf numFmtId="0" fontId="30" fillId="16" borderId="33" xfId="0" applyFont="1" applyFill="1" applyBorder="1" applyAlignment="1">
      <alignment horizontal="center"/>
    </xf>
    <xf numFmtId="0" fontId="30" fillId="17" borderId="33" xfId="0" applyFont="1" applyFill="1" applyBorder="1" applyAlignment="1">
      <alignment horizontal="center" vertical="center"/>
    </xf>
    <xf numFmtId="0" fontId="36" fillId="15" borderId="39" xfId="0" applyFont="1" applyFill="1" applyBorder="1" applyAlignment="1">
      <alignment horizontal="center" vertical="center"/>
    </xf>
    <xf numFmtId="0" fontId="36" fillId="15" borderId="40" xfId="0" applyFont="1" applyFill="1" applyBorder="1" applyAlignment="1">
      <alignment horizontal="center" vertical="center"/>
    </xf>
    <xf numFmtId="0" fontId="36" fillId="15" borderId="41" xfId="0" applyFont="1" applyFill="1" applyBorder="1" applyAlignment="1">
      <alignment horizontal="center" vertical="center"/>
    </xf>
    <xf numFmtId="0" fontId="28" fillId="21" borderId="47" xfId="0" applyFont="1" applyFill="1" applyBorder="1" applyAlignment="1">
      <alignment horizontal="center"/>
    </xf>
    <xf numFmtId="0" fontId="28" fillId="21" borderId="48" xfId="0" applyFont="1" applyFill="1" applyBorder="1" applyAlignment="1">
      <alignment horizontal="center"/>
    </xf>
    <xf numFmtId="0" fontId="28" fillId="21" borderId="49" xfId="0" applyFont="1" applyFill="1" applyBorder="1" applyAlignment="1">
      <alignment horizontal="center"/>
    </xf>
  </cellXfs>
  <cellStyles count="3">
    <cellStyle name="Millares" xfId="2" builtinId="3"/>
    <cellStyle name="Normal" xfId="0" builtinId="0"/>
    <cellStyle name="Normal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customschemas.google.com/relationships/workbookmetadata" Target="metadata"/></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oneCellAnchor>
    <xdr:from>
      <xdr:col>0</xdr:col>
      <xdr:colOff>209550</xdr:colOff>
      <xdr:row>11</xdr:row>
      <xdr:rowOff>0</xdr:rowOff>
    </xdr:from>
    <xdr:ext cx="2247900" cy="1990725"/>
    <xdr:sp macro="" textlink="">
      <xdr:nvSpPr>
        <xdr:cNvPr id="3" name="Shape 3">
          <a:extLst>
            <a:ext uri="{FF2B5EF4-FFF2-40B4-BE49-F238E27FC236}">
              <a16:creationId xmlns:a16="http://schemas.microsoft.com/office/drawing/2014/main" id="{00000000-0008-0000-0200-000003000000}"/>
            </a:ext>
          </a:extLst>
        </xdr:cNvPr>
        <xdr:cNvSpPr/>
      </xdr:nvSpPr>
      <xdr:spPr>
        <a:xfrm>
          <a:off x="4231575" y="2789400"/>
          <a:ext cx="2228850" cy="1981200"/>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NUMERO: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El numero de la idea de proyecto aumenta secuencialmente: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2 .................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3 .................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n .................</a:t>
          </a:r>
          <a:endParaRPr sz="1100">
            <a:solidFill>
              <a:srgbClr val="000000"/>
            </a:solidFill>
            <a:latin typeface="Arial"/>
            <a:ea typeface="Arial"/>
            <a:cs typeface="Arial"/>
            <a:sym typeface="Arial"/>
          </a:endParaRPr>
        </a:p>
      </xdr:txBody>
    </xdr:sp>
    <xdr:clientData fLocksWithSheet="0"/>
  </xdr:oneCellAnchor>
  <xdr:oneCellAnchor>
    <xdr:from>
      <xdr:col>13</xdr:col>
      <xdr:colOff>266700</xdr:colOff>
      <xdr:row>10</xdr:row>
      <xdr:rowOff>133350</xdr:rowOff>
    </xdr:from>
    <xdr:ext cx="2447925" cy="3000375"/>
    <xdr:sp macro="" textlink="">
      <xdr:nvSpPr>
        <xdr:cNvPr id="4" name="Shape 4">
          <a:extLst>
            <a:ext uri="{FF2B5EF4-FFF2-40B4-BE49-F238E27FC236}">
              <a16:creationId xmlns:a16="http://schemas.microsoft.com/office/drawing/2014/main" id="{00000000-0008-0000-0200-000004000000}"/>
            </a:ext>
          </a:extLst>
        </xdr:cNvPr>
        <xdr:cNvSpPr/>
      </xdr:nvSpPr>
      <xdr:spPr>
        <a:xfrm>
          <a:off x="4126800" y="2284575"/>
          <a:ext cx="2438400" cy="2990850"/>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Las variables, </a:t>
          </a:r>
          <a:r>
            <a:rPr lang="en-US" sz="1100" b="1">
              <a:solidFill>
                <a:srgbClr val="000000"/>
              </a:solidFill>
              <a:latin typeface="Arial"/>
              <a:ea typeface="Arial"/>
              <a:cs typeface="Arial"/>
              <a:sym typeface="Arial"/>
            </a:rPr>
            <a:t>POSICIÓN PROGRAMA DE EJECUCIÓN, CÓDIGO</a:t>
          </a:r>
          <a:r>
            <a:rPr lang="en-US" sz="1100">
              <a:solidFill>
                <a:srgbClr val="000000"/>
              </a:solidFill>
              <a:latin typeface="Arial"/>
              <a:ea typeface="Arial"/>
              <a:cs typeface="Arial"/>
              <a:sym typeface="Arial"/>
            </a:rPr>
            <a:t> y </a:t>
          </a:r>
          <a:r>
            <a:rPr lang="en-US" sz="1100" b="1">
              <a:solidFill>
                <a:srgbClr val="000000"/>
              </a:solidFill>
              <a:latin typeface="Arial"/>
              <a:ea typeface="Arial"/>
              <a:cs typeface="Arial"/>
              <a:sym typeface="Arial"/>
            </a:rPr>
            <a:t>UBICACIÓN PDL </a:t>
          </a:r>
          <a:r>
            <a:rPr lang="en-US" sz="1100">
              <a:solidFill>
                <a:srgbClr val="000000"/>
              </a:solidFill>
              <a:latin typeface="Arial"/>
              <a:ea typeface="Arial"/>
              <a:cs typeface="Arial"/>
              <a:sym typeface="Arial"/>
            </a:rPr>
            <a:t>serán provistas por el equipo coordinador en una base de datos a las Dependencias para su diligenciamiento.</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b="1">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Todas deben ser diligenciadas</a:t>
          </a:r>
          <a:endParaRPr sz="1100">
            <a:solidFill>
              <a:srgbClr val="000000"/>
            </a:solidFill>
            <a:latin typeface="Arial"/>
            <a:ea typeface="Arial"/>
            <a:cs typeface="Arial"/>
            <a:sym typeface="Arial"/>
          </a:endParaRPr>
        </a:p>
      </xdr:txBody>
    </xdr:sp>
    <xdr:clientData fLocksWithSheet="0"/>
  </xdr:oneCellAnchor>
</xdr:wsDr>
</file>

<file path=xl/drawings/drawing2.xml><?xml version="1.0" encoding="utf-8"?>
<xdr:wsDr xmlns:xdr="http://schemas.openxmlformats.org/drawingml/2006/spreadsheetDrawing" xmlns:a="http://schemas.openxmlformats.org/drawingml/2006/main">
  <xdr:oneCellAnchor>
    <xdr:from>
      <xdr:col>15</xdr:col>
      <xdr:colOff>85725</xdr:colOff>
      <xdr:row>3</xdr:row>
      <xdr:rowOff>142875</xdr:rowOff>
    </xdr:from>
    <xdr:ext cx="2924175" cy="3838575"/>
    <xdr:sp macro="" textlink="">
      <xdr:nvSpPr>
        <xdr:cNvPr id="5" name="Shape 5">
          <a:extLst>
            <a:ext uri="{FF2B5EF4-FFF2-40B4-BE49-F238E27FC236}">
              <a16:creationId xmlns:a16="http://schemas.microsoft.com/office/drawing/2014/main" id="{00000000-0008-0000-0300-000005000000}"/>
            </a:ext>
          </a:extLst>
        </xdr:cNvPr>
        <xdr:cNvSpPr/>
      </xdr:nvSpPr>
      <xdr:spPr>
        <a:xfrm>
          <a:off x="3888675" y="1865475"/>
          <a:ext cx="2914650" cy="3829050"/>
        </a:xfrm>
        <a:prstGeom prst="leftArrowCallout">
          <a:avLst>
            <a:gd name="adj1" fmla="val 9342"/>
            <a:gd name="adj2" fmla="val 21615"/>
            <a:gd name="adj3" fmla="val 23438"/>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NOMBRE DEL PROYECTO: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Recordar: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1. </a:t>
          </a:r>
          <a:r>
            <a:rPr lang="en-US" sz="1100">
              <a:solidFill>
                <a:srgbClr val="000000"/>
              </a:solidFill>
              <a:latin typeface="Arial"/>
              <a:ea typeface="Arial"/>
              <a:cs typeface="Arial"/>
              <a:sym typeface="Arial"/>
            </a:rPr>
            <a:t>Solo elegir un solo proceso, es decir</a:t>
          </a:r>
          <a:r>
            <a:rPr lang="en-US" sz="1100" b="1">
              <a:solidFill>
                <a:srgbClr val="000000"/>
              </a:solidFill>
              <a:latin typeface="Arial"/>
              <a:ea typeface="Arial"/>
              <a:cs typeface="Arial"/>
              <a:sym typeface="Arial"/>
            </a:rPr>
            <a:t>, NO SE DEBE </a:t>
          </a:r>
          <a:r>
            <a:rPr lang="en-US" sz="1100">
              <a:solidFill>
                <a:srgbClr val="000000"/>
              </a:solidFill>
              <a:latin typeface="Arial"/>
              <a:ea typeface="Arial"/>
              <a:cs typeface="Arial"/>
              <a:sym typeface="Arial"/>
            </a:rPr>
            <a:t>colocar otro proceso complementario en el área del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2</a:t>
          </a:r>
          <a:r>
            <a:rPr lang="en-US" sz="1100">
              <a:solidFill>
                <a:srgbClr val="000000"/>
              </a:solidFill>
              <a:latin typeface="Arial"/>
              <a:ea typeface="Arial"/>
              <a:cs typeface="Arial"/>
              <a:sym typeface="Arial"/>
            </a:rPr>
            <a:t>. Recordar en el área de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utilizar un conector entre el </a:t>
          </a:r>
          <a:r>
            <a:rPr lang="en-US" sz="1100" b="1">
              <a:solidFill>
                <a:srgbClr val="000000"/>
              </a:solidFill>
              <a:latin typeface="Arial"/>
              <a:ea typeface="Arial"/>
              <a:cs typeface="Arial"/>
              <a:sym typeface="Arial"/>
            </a:rPr>
            <a:t>PROCESO</a:t>
          </a:r>
          <a:r>
            <a:rPr lang="en-US" sz="1100">
              <a:solidFill>
                <a:srgbClr val="000000"/>
              </a:solidFill>
              <a:latin typeface="Arial"/>
              <a:ea typeface="Arial"/>
              <a:cs typeface="Arial"/>
              <a:sym typeface="Arial"/>
            </a:rPr>
            <a:t> del aparatado anterior y 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que esta redactando.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3. </a:t>
          </a:r>
          <a:r>
            <a:rPr lang="en-US" sz="1100">
              <a:solidFill>
                <a:srgbClr val="000000"/>
              </a:solidFill>
              <a:latin typeface="Arial"/>
              <a:ea typeface="Arial"/>
              <a:cs typeface="Arial"/>
              <a:sym typeface="Arial"/>
            </a:rPr>
            <a:t>Utilizar </a:t>
          </a:r>
          <a:r>
            <a:rPr lang="en-US" sz="1100" b="1">
              <a:solidFill>
                <a:srgbClr val="000000"/>
              </a:solidFill>
              <a:latin typeface="Arial"/>
              <a:ea typeface="Arial"/>
              <a:cs typeface="Arial"/>
              <a:sym typeface="Arial"/>
            </a:rPr>
            <a:t>MAYÚSCULA SOSTENIDA</a:t>
          </a:r>
          <a:r>
            <a:rPr lang="en-US" sz="1100">
              <a:solidFill>
                <a:srgbClr val="000000"/>
              </a:solidFill>
              <a:latin typeface="Arial"/>
              <a:ea typeface="Arial"/>
              <a:cs typeface="Arial"/>
              <a:sym typeface="Arial"/>
            </a:rPr>
            <a:t> en esta parte del diligenciamiento.</a:t>
          </a:r>
          <a:endParaRPr sz="1400"/>
        </a:p>
      </xdr:txBody>
    </xdr:sp>
    <xdr:clientData fLocksWithSheet="0"/>
  </xdr:oneCellAnchor>
  <xdr:oneCellAnchor>
    <xdr:from>
      <xdr:col>1</xdr:col>
      <xdr:colOff>228600</xdr:colOff>
      <xdr:row>12</xdr:row>
      <xdr:rowOff>133350</xdr:rowOff>
    </xdr:from>
    <xdr:ext cx="2352675" cy="2257425"/>
    <xdr:sp macro="" textlink="">
      <xdr:nvSpPr>
        <xdr:cNvPr id="6" name="Shape 6">
          <a:extLst>
            <a:ext uri="{FF2B5EF4-FFF2-40B4-BE49-F238E27FC236}">
              <a16:creationId xmlns:a16="http://schemas.microsoft.com/office/drawing/2014/main" id="{00000000-0008-0000-0300-000006000000}"/>
            </a:ext>
          </a:extLst>
        </xdr:cNvPr>
        <xdr:cNvSpPr/>
      </xdr:nvSpPr>
      <xdr:spPr>
        <a:xfrm>
          <a:off x="4174425" y="2656050"/>
          <a:ext cx="2343150" cy="2247900"/>
        </a:xfrm>
        <a:prstGeom prst="rightArrowCallout">
          <a:avLst>
            <a:gd name="adj1" fmla="val 14247"/>
            <a:gd name="adj2" fmla="val 16756"/>
            <a:gd name="adj3" fmla="val 25000"/>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NO UTILIZAR </a:t>
          </a:r>
          <a:r>
            <a:rPr lang="en-US" sz="1100">
              <a:solidFill>
                <a:srgbClr val="000000"/>
              </a:solidFill>
              <a:latin typeface="Arial"/>
              <a:ea typeface="Arial"/>
              <a:cs typeface="Arial"/>
              <a:sym typeface="Arial"/>
            </a:rPr>
            <a:t>sectores exclusivos de la </a:t>
          </a:r>
          <a:r>
            <a:rPr lang="en-US" sz="1100" b="1">
              <a:solidFill>
                <a:srgbClr val="000000"/>
              </a:solidFill>
              <a:latin typeface="Arial"/>
              <a:ea typeface="Arial"/>
              <a:cs typeface="Arial"/>
              <a:sym typeface="Arial"/>
            </a:rPr>
            <a:t>NACIÓN</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Para mayor información, consultar con el enlace de planeación de su Dependencia.</a:t>
          </a:r>
          <a:endParaRPr sz="1100">
            <a:solidFill>
              <a:srgbClr val="000000"/>
            </a:solidFill>
            <a:latin typeface="Arial"/>
            <a:ea typeface="Arial"/>
            <a:cs typeface="Arial"/>
            <a:sym typeface="Arial"/>
          </a:endParaRPr>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11</xdr:col>
      <xdr:colOff>9525</xdr:colOff>
      <xdr:row>18</xdr:row>
      <xdr:rowOff>66675</xdr:rowOff>
    </xdr:from>
    <xdr:ext cx="723900" cy="514350"/>
    <xdr:sp macro="" textlink="">
      <xdr:nvSpPr>
        <xdr:cNvPr id="7" name="Shape 7">
          <a:extLst>
            <a:ext uri="{FF2B5EF4-FFF2-40B4-BE49-F238E27FC236}">
              <a16:creationId xmlns:a16="http://schemas.microsoft.com/office/drawing/2014/main" id="{00000000-0008-0000-0400-000007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11</xdr:col>
      <xdr:colOff>0</xdr:colOff>
      <xdr:row>27</xdr:row>
      <xdr:rowOff>114300</xdr:rowOff>
    </xdr:from>
    <xdr:ext cx="771525" cy="533400"/>
    <xdr:sp macro="" textlink="">
      <xdr:nvSpPr>
        <xdr:cNvPr id="8" name="Shape 8">
          <a:extLst>
            <a:ext uri="{FF2B5EF4-FFF2-40B4-BE49-F238E27FC236}">
              <a16:creationId xmlns:a16="http://schemas.microsoft.com/office/drawing/2014/main" id="{00000000-0008-0000-0400-000008000000}"/>
            </a:ext>
          </a:extLst>
        </xdr:cNvPr>
        <xdr:cNvSpPr/>
      </xdr:nvSpPr>
      <xdr:spPr>
        <a:xfrm>
          <a:off x="4965000" y="3518063"/>
          <a:ext cx="762000" cy="52387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11</xdr:col>
      <xdr:colOff>0</xdr:colOff>
      <xdr:row>37</xdr:row>
      <xdr:rowOff>0</xdr:rowOff>
    </xdr:from>
    <xdr:ext cx="723900" cy="514350"/>
    <xdr:sp macro="" textlink="">
      <xdr:nvSpPr>
        <xdr:cNvPr id="2" name="Shape 7">
          <a:extLst>
            <a:ext uri="{FF2B5EF4-FFF2-40B4-BE49-F238E27FC236}">
              <a16:creationId xmlns:a16="http://schemas.microsoft.com/office/drawing/2014/main" id="{00000000-0008-0000-0400-000002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9</xdr:col>
      <xdr:colOff>57150</xdr:colOff>
      <xdr:row>64</xdr:row>
      <xdr:rowOff>152400</xdr:rowOff>
    </xdr:from>
    <xdr:ext cx="3248025" cy="2771775"/>
    <xdr:sp macro="" textlink="">
      <xdr:nvSpPr>
        <xdr:cNvPr id="9" name="Shape 9">
          <a:extLst>
            <a:ext uri="{FF2B5EF4-FFF2-40B4-BE49-F238E27FC236}">
              <a16:creationId xmlns:a16="http://schemas.microsoft.com/office/drawing/2014/main" id="{00000000-0008-0000-0400-000009000000}"/>
            </a:ext>
          </a:extLst>
        </xdr:cNvPr>
        <xdr:cNvSpPr/>
      </xdr:nvSpPr>
      <xdr:spPr>
        <a:xfrm>
          <a:off x="3726750" y="2398875"/>
          <a:ext cx="3238500" cy="2762250"/>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22</xdr:col>
      <xdr:colOff>9525</xdr:colOff>
      <xdr:row>9</xdr:row>
      <xdr:rowOff>28575</xdr:rowOff>
    </xdr:from>
    <xdr:ext cx="3267075" cy="4000500"/>
    <xdr:sp macro="" textlink="">
      <xdr:nvSpPr>
        <xdr:cNvPr id="10" name="Shape 10">
          <a:extLst>
            <a:ext uri="{FF2B5EF4-FFF2-40B4-BE49-F238E27FC236}">
              <a16:creationId xmlns:a16="http://schemas.microsoft.com/office/drawing/2014/main" id="{00000000-0008-0000-0400-00000A000000}"/>
            </a:ext>
          </a:extLst>
        </xdr:cNvPr>
        <xdr:cNvSpPr/>
      </xdr:nvSpPr>
      <xdr:spPr>
        <a:xfrm>
          <a:off x="3717225" y="1784513"/>
          <a:ext cx="3257550"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 técnica aplicable en este caso es el árbol de objetivos que se obtiene al transformar en positivo el árbol de problema. Es una versión de lo que se esperará que suceda bajo las siguientes consideraciones: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El problema principal del árbol de problemas se convertirá en el objetivo general.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2. Las causas directas e indirectas serán los medios u objetivos específicos.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3. Los efectos directos e indirectos se convertirán en fines.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26</xdr:col>
      <xdr:colOff>495300</xdr:colOff>
      <xdr:row>9</xdr:row>
      <xdr:rowOff>38100</xdr:rowOff>
    </xdr:from>
    <xdr:ext cx="3286125" cy="4000500"/>
    <xdr:sp macro="" textlink="">
      <xdr:nvSpPr>
        <xdr:cNvPr id="11" name="Shape 11">
          <a:extLst>
            <a:ext uri="{FF2B5EF4-FFF2-40B4-BE49-F238E27FC236}">
              <a16:creationId xmlns:a16="http://schemas.microsoft.com/office/drawing/2014/main" id="{00000000-0008-0000-0400-00000B000000}"/>
            </a:ext>
          </a:extLst>
        </xdr:cNvPr>
        <xdr:cNvSpPr/>
      </xdr:nvSpPr>
      <xdr:spPr>
        <a:xfrm>
          <a:off x="3712463" y="1784513"/>
          <a:ext cx="3267075"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marR="0" lvl="0" indent="0" algn="l" rtl="0">
            <a:lnSpc>
              <a:spcPct val="100000"/>
            </a:lnSpc>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por esto </a:t>
          </a:r>
          <a:r>
            <a:rPr lang="en-US" sz="1100" b="1">
              <a:solidFill>
                <a:srgbClr val="000000"/>
              </a:solidFill>
              <a:latin typeface="Arial"/>
              <a:ea typeface="Arial"/>
              <a:cs typeface="Arial"/>
              <a:sym typeface="Arial"/>
            </a:rPr>
            <a:t>EL PROBLEMA CENTRAL, CASUSAS </a:t>
          </a:r>
          <a:r>
            <a:rPr lang="en-US" sz="1100" b="0">
              <a:solidFill>
                <a:srgbClr val="000000"/>
              </a:solidFill>
              <a:latin typeface="Arial"/>
              <a:ea typeface="Arial"/>
              <a:cs typeface="Arial"/>
              <a:sym typeface="Arial"/>
            </a:rPr>
            <a:t>y</a:t>
          </a:r>
          <a:r>
            <a:rPr lang="en-US" sz="1100" b="1">
              <a:solidFill>
                <a:srgbClr val="000000"/>
              </a:solidFill>
              <a:latin typeface="Arial"/>
              <a:ea typeface="Arial"/>
              <a:cs typeface="Arial"/>
              <a:sym typeface="Arial"/>
            </a:rPr>
            <a:t> EFECTOS </a:t>
          </a:r>
          <a:r>
            <a:rPr lang="en-US" sz="1100">
              <a:solidFill>
                <a:srgbClr val="000000"/>
              </a:solidFill>
              <a:latin typeface="Arial"/>
              <a:ea typeface="Arial"/>
              <a:cs typeface="Arial"/>
              <a:sym typeface="Arial"/>
            </a:rPr>
            <a:t>al ser transformado en positivo EN </a:t>
          </a:r>
          <a:r>
            <a:rPr lang="en-US" sz="1100" b="1">
              <a:solidFill>
                <a:srgbClr val="000000"/>
              </a:solidFill>
              <a:latin typeface="Arial"/>
              <a:ea typeface="Arial"/>
              <a:cs typeface="Arial"/>
              <a:sym typeface="Arial"/>
            </a:rPr>
            <a:t>OBJETIVO, OBJETIVOS ESPECIF</a:t>
          </a:r>
          <a:r>
            <a:rPr lang="en-US" sz="1100">
              <a:solidFill>
                <a:srgbClr val="000000"/>
              </a:solidFill>
              <a:latin typeface="Arial"/>
              <a:ea typeface="Arial"/>
              <a:cs typeface="Arial"/>
              <a:sym typeface="Arial"/>
            </a:rPr>
            <a:t>ICOS y </a:t>
          </a:r>
          <a:r>
            <a:rPr lang="en-US" sz="1100" b="1">
              <a:solidFill>
                <a:srgbClr val="000000"/>
              </a:solidFill>
              <a:latin typeface="Arial"/>
              <a:ea typeface="Arial"/>
              <a:cs typeface="Arial"/>
              <a:sym typeface="Arial"/>
            </a:rPr>
            <a:t>FINES</a:t>
          </a: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NO CAMBIAN EN NUMEROY CONTENIDO SINO QUE SE TRANFORMAN EN SU CONTRAPARTE LOGICA.</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22</xdr:col>
      <xdr:colOff>0</xdr:colOff>
      <xdr:row>29</xdr:row>
      <xdr:rowOff>123825</xdr:rowOff>
    </xdr:from>
    <xdr:ext cx="6810375" cy="3933825"/>
    <xdr:sp macro="" textlink="">
      <xdr:nvSpPr>
        <xdr:cNvPr id="12" name="Shape 12">
          <a:extLst>
            <a:ext uri="{FF2B5EF4-FFF2-40B4-BE49-F238E27FC236}">
              <a16:creationId xmlns:a16="http://schemas.microsoft.com/office/drawing/2014/main" id="{00000000-0008-0000-0400-00000C000000}"/>
            </a:ext>
          </a:extLst>
        </xdr:cNvPr>
        <xdr:cNvSpPr/>
      </xdr:nvSpPr>
      <xdr:spPr>
        <a:xfrm>
          <a:off x="1945575" y="1817850"/>
          <a:ext cx="6800850" cy="3924300"/>
        </a:xfrm>
        <a:prstGeom prst="leftArrowCallout">
          <a:avLst>
            <a:gd name="adj1" fmla="val 5420"/>
            <a:gd name="adj2" fmla="val 25000"/>
            <a:gd name="adj3" fmla="val 25000"/>
            <a:gd name="adj4" fmla="val 8343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b="0" i="0" u="none" strike="noStrike">
            <a:solidFill>
              <a:schemeClr val="lt1"/>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1. Los productos deben estar alineados para el cumplimiento de los objetivos específicos y estos a su vez con el resultado previsto en el objetivo general.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2.Los productos no deben confundirse con la población beneficiaria de la intervención, ni tampoco con actividades o insumos.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3.Cada bien o servicio es el resultado de la realización de dos o más actividades pues de otra forma se estarían confundiendo estas últimas con el mismo producto.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4.Para cada nivel es muy importante analizar si son suficientes y necesarios los elementos asociados, no aparecerá ningún elemento que no aporte valor a la cadena.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5.Los insumos se transforman a través de las actividades y es a estos a los que se asignan los costos del proyecto.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14</xdr:col>
      <xdr:colOff>200025</xdr:colOff>
      <xdr:row>7</xdr:row>
      <xdr:rowOff>495300</xdr:rowOff>
    </xdr:from>
    <xdr:ext cx="3990975" cy="0"/>
    <xdr:pic>
      <xdr:nvPicPr>
        <xdr:cNvPr id="3" name="image1.png">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152400</xdr:colOff>
      <xdr:row>7</xdr:row>
      <xdr:rowOff>438150</xdr:rowOff>
    </xdr:from>
    <xdr:ext cx="3990975" cy="1181100"/>
    <xdr:pic>
      <xdr:nvPicPr>
        <xdr:cNvPr id="4" name="image1.png">
          <a:extLst>
            <a:ext uri="{FF2B5EF4-FFF2-40B4-BE49-F238E27FC236}">
              <a16:creationId xmlns:a16="http://schemas.microsoft.com/office/drawing/2014/main" id="{00000000-0008-0000-04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25</xdr:col>
      <xdr:colOff>295275</xdr:colOff>
      <xdr:row>39</xdr:row>
      <xdr:rowOff>152400</xdr:rowOff>
    </xdr:from>
    <xdr:ext cx="4333875" cy="1847850"/>
    <xdr:pic>
      <xdr:nvPicPr>
        <xdr:cNvPr id="5" name="image2.png">
          <a:extLst>
            <a:ext uri="{FF2B5EF4-FFF2-40B4-BE49-F238E27FC236}">
              <a16:creationId xmlns:a16="http://schemas.microsoft.com/office/drawing/2014/main" id="{00000000-0008-0000-0400-000005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13</xdr:col>
      <xdr:colOff>19050</xdr:colOff>
      <xdr:row>1</xdr:row>
      <xdr:rowOff>28575</xdr:rowOff>
    </xdr:from>
    <xdr:ext cx="3248025" cy="2981325"/>
    <xdr:sp macro="" textlink="">
      <xdr:nvSpPr>
        <xdr:cNvPr id="13" name="Shape 13">
          <a:extLst>
            <a:ext uri="{FF2B5EF4-FFF2-40B4-BE49-F238E27FC236}">
              <a16:creationId xmlns:a16="http://schemas.microsoft.com/office/drawing/2014/main" id="{00000000-0008-0000-0500-00000D000000}"/>
            </a:ext>
          </a:extLst>
        </xdr:cNvPr>
        <xdr:cNvSpPr/>
      </xdr:nvSpPr>
      <xdr:spPr>
        <a:xfrm>
          <a:off x="3726750" y="2298863"/>
          <a:ext cx="3238500" cy="2962275"/>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0</xdr:col>
      <xdr:colOff>599016</xdr:colOff>
      <xdr:row>36</xdr:row>
      <xdr:rowOff>80433</xdr:rowOff>
    </xdr:from>
    <xdr:ext cx="5572125" cy="3327400"/>
    <xdr:sp macro="" textlink="">
      <xdr:nvSpPr>
        <xdr:cNvPr id="14" name="Shape 14">
          <a:extLst>
            <a:ext uri="{FF2B5EF4-FFF2-40B4-BE49-F238E27FC236}">
              <a16:creationId xmlns:a16="http://schemas.microsoft.com/office/drawing/2014/main" id="{00000000-0008-0000-0500-00000E000000}"/>
            </a:ext>
          </a:extLst>
        </xdr:cNvPr>
        <xdr:cNvSpPr/>
      </xdr:nvSpPr>
      <xdr:spPr>
        <a:xfrm>
          <a:off x="599016" y="7097183"/>
          <a:ext cx="5572125" cy="33274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 cadena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se debe numerar en su diligenciamiento con una codificación de acuerdo a su objetivo correspondiente. Es decir, si el objetivo es el 1, el producto debe ser 1.1 y la actividad 1.1.1.</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1. Brindar mecanismos para facilitar el desplazamiento de los niños hacia las instituciones de atención integral para la primera infancia,.</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del transporte escolar</a:t>
          </a:r>
          <a:r>
            <a:rPr lang="en-US" sz="1100">
              <a:solidFill>
                <a:srgbClr val="000000"/>
              </a:solidFill>
              <a:latin typeface="Calibri"/>
              <a:ea typeface="Calibri"/>
              <a:cs typeface="Calibri"/>
              <a:sym typeface="Calibri"/>
            </a:rPr>
            <a:t>.</a:t>
          </a:r>
          <a:endParaRPr sz="1400"/>
        </a:p>
      </xdr:txBody>
    </xdr:sp>
    <xdr:clientData fLocksWithSheet="0"/>
  </xdr:oneCellAnchor>
  <xdr:oneCellAnchor>
    <xdr:from>
      <xdr:col>3</xdr:col>
      <xdr:colOff>2669118</xdr:colOff>
      <xdr:row>36</xdr:row>
      <xdr:rowOff>105833</xdr:rowOff>
    </xdr:from>
    <xdr:ext cx="5353050" cy="3249084"/>
    <xdr:sp macro="" textlink="">
      <xdr:nvSpPr>
        <xdr:cNvPr id="15" name="Shape 15">
          <a:extLst>
            <a:ext uri="{FF2B5EF4-FFF2-40B4-BE49-F238E27FC236}">
              <a16:creationId xmlns:a16="http://schemas.microsoft.com/office/drawing/2014/main" id="{00000000-0008-0000-0500-00000F000000}"/>
            </a:ext>
          </a:extLst>
        </xdr:cNvPr>
        <xdr:cNvSpPr/>
      </xdr:nvSpPr>
      <xdr:spPr>
        <a:xfrm>
          <a:off x="6267451" y="7122583"/>
          <a:ext cx="5353050" cy="3249084"/>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None/>
          </a:pPr>
          <a:r>
            <a:rPr lang="en-US" sz="1200" b="1">
              <a:solidFill>
                <a:srgbClr val="000000"/>
              </a:solidFill>
              <a:latin typeface="Arial"/>
              <a:ea typeface="Arial"/>
              <a:cs typeface="Arial"/>
              <a:sym typeface="Arial"/>
            </a:rPr>
            <a:t>PRODUCTOS CATALOGO MGA:</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a:solidFill>
                <a:srgbClr val="000000"/>
              </a:solidFill>
              <a:latin typeface="Arial"/>
              <a:ea typeface="Arial"/>
              <a:cs typeface="Arial"/>
              <a:sym typeface="Arial"/>
            </a:rPr>
            <a:t>Escoja alguno(s) de los producto(s) dispuestos en el catálogo MGA.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https://www.dnp.gov.co/NuevaMGA/Paginas/Ayuda-de-la-MGA.aspx</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NOTA</a:t>
          </a:r>
          <a:r>
            <a:rPr lang="en-US" sz="12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1. Seleccionar los </a:t>
          </a:r>
          <a:r>
            <a:rPr lang="en-US" sz="1200" b="1">
              <a:solidFill>
                <a:srgbClr val="000000"/>
              </a:solidFill>
              <a:latin typeface="Arial"/>
              <a:ea typeface="Arial"/>
              <a:cs typeface="Arial"/>
              <a:sym typeface="Arial"/>
            </a:rPr>
            <a:t>PRODUCTOS</a:t>
          </a:r>
          <a:r>
            <a:rPr lang="en-US" sz="1200">
              <a:solidFill>
                <a:srgbClr val="000000"/>
              </a:solidFill>
              <a:latin typeface="Arial"/>
              <a:ea typeface="Arial"/>
              <a:cs typeface="Arial"/>
              <a:sym typeface="Arial"/>
            </a:rPr>
            <a:t> asociados al mismo </a:t>
          </a:r>
          <a:r>
            <a:rPr lang="en-US" sz="1200" b="1">
              <a:solidFill>
                <a:srgbClr val="000000"/>
              </a:solidFill>
              <a:latin typeface="Arial"/>
              <a:ea typeface="Arial"/>
              <a:cs typeface="Arial"/>
              <a:sym typeface="Arial"/>
            </a:rPr>
            <a:t>SECTOR</a:t>
          </a:r>
          <a:r>
            <a:rPr lang="en-US" sz="1200">
              <a:solidFill>
                <a:srgbClr val="000000"/>
              </a:solidFill>
              <a:latin typeface="Arial"/>
              <a:ea typeface="Arial"/>
              <a:cs typeface="Arial"/>
              <a:sym typeface="Arial"/>
            </a:rPr>
            <a:t> de inversión seleccionado el hoja </a:t>
          </a:r>
          <a:r>
            <a:rPr lang="en-US" sz="1200" b="1">
              <a:solidFill>
                <a:srgbClr val="000000"/>
              </a:solidFill>
              <a:latin typeface="Arial"/>
              <a:ea typeface="Arial"/>
              <a:cs typeface="Arial"/>
              <a:sym typeface="Arial"/>
            </a:rPr>
            <a:t>NOMBRE</a:t>
          </a:r>
          <a:r>
            <a:rPr lang="en-US" sz="1200">
              <a:solidFill>
                <a:srgbClr val="000000"/>
              </a:solidFill>
              <a:latin typeface="Arial"/>
              <a:ea typeface="Arial"/>
              <a:cs typeface="Arial"/>
              <a:sym typeface="Arial"/>
            </a:rPr>
            <a:t>.</a:t>
          </a:r>
          <a:endParaRPr sz="1200">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2. NO UTILIZAR </a:t>
          </a:r>
          <a:r>
            <a:rPr lang="en-US" sz="1200">
              <a:solidFill>
                <a:srgbClr val="000000"/>
              </a:solidFill>
              <a:latin typeface="Arial"/>
              <a:ea typeface="Arial"/>
              <a:cs typeface="Arial"/>
              <a:sym typeface="Arial"/>
            </a:rPr>
            <a:t>PRODUCTOS exclusivos de la </a:t>
          </a:r>
          <a:r>
            <a:rPr lang="en-US" sz="1200" b="1">
              <a:solidFill>
                <a:srgbClr val="000000"/>
              </a:solidFill>
              <a:latin typeface="Arial"/>
              <a:ea typeface="Arial"/>
              <a:cs typeface="Arial"/>
              <a:sym typeface="Arial"/>
            </a:rPr>
            <a:t>NACIÓN</a:t>
          </a:r>
          <a:r>
            <a:rPr lang="en-US" sz="1200">
              <a:solidFill>
                <a:srgbClr val="000000"/>
              </a:solidFill>
              <a:latin typeface="Arial"/>
              <a:ea typeface="Arial"/>
              <a:cs typeface="Arial"/>
              <a:sym typeface="Arial"/>
            </a:rPr>
            <a:t>.</a:t>
          </a:r>
          <a:endParaRPr sz="1200">
            <a:solidFill>
              <a:srgbClr val="000000"/>
            </a:solidFill>
            <a:latin typeface="Arial"/>
            <a:ea typeface="Arial"/>
            <a:cs typeface="Arial"/>
            <a:sym typeface="Arial"/>
          </a:endParaRPr>
        </a:p>
      </xdr:txBody>
    </xdr:sp>
    <xdr:clientData fLocksWithSheet="0"/>
  </xdr:oneCellAnchor>
  <xdr:oneCellAnchor>
    <xdr:from>
      <xdr:col>7</xdr:col>
      <xdr:colOff>1950508</xdr:colOff>
      <xdr:row>36</xdr:row>
      <xdr:rowOff>101600</xdr:rowOff>
    </xdr:from>
    <xdr:ext cx="5510742" cy="3248025"/>
    <xdr:sp macro="" textlink="">
      <xdr:nvSpPr>
        <xdr:cNvPr id="16" name="Shape 16">
          <a:extLst>
            <a:ext uri="{FF2B5EF4-FFF2-40B4-BE49-F238E27FC236}">
              <a16:creationId xmlns:a16="http://schemas.microsoft.com/office/drawing/2014/main" id="{00000000-0008-0000-0500-000010000000}"/>
            </a:ext>
          </a:extLst>
        </xdr:cNvPr>
        <xdr:cNvSpPr/>
      </xdr:nvSpPr>
      <xdr:spPr>
        <a:xfrm>
          <a:off x="11729508" y="7118350"/>
          <a:ext cx="5510742" cy="3248025"/>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Las </a:t>
          </a:r>
          <a:r>
            <a:rPr lang="en-US" sz="1100" b="1">
              <a:solidFill>
                <a:srgbClr val="000000"/>
              </a:solidFill>
              <a:latin typeface="Arial"/>
              <a:ea typeface="Arial"/>
              <a:cs typeface="Arial"/>
              <a:sym typeface="Arial"/>
            </a:rPr>
            <a:t>ACTIVIDADES</a:t>
          </a:r>
          <a:r>
            <a:rPr lang="en-US" sz="1100">
              <a:solidFill>
                <a:srgbClr val="000000"/>
              </a:solidFill>
              <a:latin typeface="Arial"/>
              <a:ea typeface="Arial"/>
              <a:cs typeface="Arial"/>
              <a:sym typeface="Arial"/>
            </a:rPr>
            <a:t> son las acciones requeridas para materializar los productos,  debe asociar  mínimo 2  actividades por producto.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1.1.2 Seleccionar  transporte escolar.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RECORDAR</a:t>
          </a:r>
          <a:r>
            <a:rPr lang="en-US" sz="11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100" b="0" i="0">
              <a:solidFill>
                <a:srgbClr val="000000"/>
              </a:solidFill>
              <a:latin typeface="Arial"/>
              <a:ea typeface="Arial"/>
              <a:cs typeface="Arial"/>
              <a:sym typeface="Arial"/>
            </a:rPr>
            <a:t>1.Los productos no deben confundirse con la población beneficiaria de la intervención, ni tampoco con actividades o insumos. </a:t>
          </a: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rgbClr val="000000"/>
              </a:solidFill>
              <a:latin typeface="Arial"/>
              <a:ea typeface="Arial"/>
              <a:cs typeface="Arial"/>
              <a:sym typeface="Arial"/>
            </a:rPr>
            <a:t>2.Cada bien o servicio es el resultado de la realización de dos o más actividades pues de otra forma se estarían confundiendo estas últimas con el mismo producto. </a:t>
          </a:r>
          <a:endParaRPr sz="1100">
            <a:solidFill>
              <a:srgbClr val="000000"/>
            </a:solidFill>
            <a:latin typeface="Arial"/>
            <a:ea typeface="Arial"/>
            <a:cs typeface="Arial"/>
            <a:sym typeface="Arial"/>
          </a:endParaRPr>
        </a:p>
      </xdr:txBody>
    </xdr:sp>
    <xdr:clientData fLocksWithSheet="0"/>
  </xdr:oneCellAnchor>
</xdr:wsDr>
</file>

<file path=xl/drawings/drawing5.xml><?xml version="1.0" encoding="utf-8"?>
<xdr:wsDr xmlns:xdr="http://schemas.openxmlformats.org/drawingml/2006/spreadsheetDrawing" xmlns:a="http://schemas.openxmlformats.org/drawingml/2006/main">
  <xdr:twoCellAnchor editAs="oneCell">
    <xdr:from>
      <xdr:col>9</xdr:col>
      <xdr:colOff>400051</xdr:colOff>
      <xdr:row>2</xdr:row>
      <xdr:rowOff>36858</xdr:rowOff>
    </xdr:from>
    <xdr:to>
      <xdr:col>10</xdr:col>
      <xdr:colOff>132293</xdr:colOff>
      <xdr:row>3</xdr:row>
      <xdr:rowOff>295275</xdr:rowOff>
    </xdr:to>
    <xdr:pic>
      <xdr:nvPicPr>
        <xdr:cNvPr id="2" name="1 Imagen" descr="http://www.medellin.gov.co/isolucion/Grafvinetas/alcaldía%2098%20x%20610.jpg">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77251" y="398808"/>
          <a:ext cx="895350" cy="5251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oneCellAnchor>
    <xdr:from>
      <xdr:col>10</xdr:col>
      <xdr:colOff>238125</xdr:colOff>
      <xdr:row>56</xdr:row>
      <xdr:rowOff>123826</xdr:rowOff>
    </xdr:from>
    <xdr:ext cx="352425" cy="1238250"/>
    <xdr:sp macro="" textlink="">
      <xdr:nvSpPr>
        <xdr:cNvPr id="17" name="Shape 17">
          <a:extLst>
            <a:ext uri="{FF2B5EF4-FFF2-40B4-BE49-F238E27FC236}">
              <a16:creationId xmlns:a16="http://schemas.microsoft.com/office/drawing/2014/main" id="{00000000-0008-0000-0000-000011000000}"/>
            </a:ext>
          </a:extLst>
        </xdr:cNvPr>
        <xdr:cNvSpPr/>
      </xdr:nvSpPr>
      <xdr:spPr>
        <a:xfrm rot="5400000">
          <a:off x="6710363" y="15225713"/>
          <a:ext cx="1238250"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oneCellAnchor>
    <xdr:from>
      <xdr:col>10</xdr:col>
      <xdr:colOff>295275</xdr:colOff>
      <xdr:row>64</xdr:row>
      <xdr:rowOff>152400</xdr:rowOff>
    </xdr:from>
    <xdr:ext cx="352425" cy="1152525"/>
    <xdr:sp macro="" textlink="">
      <xdr:nvSpPr>
        <xdr:cNvPr id="18" name="Shape 18">
          <a:extLst>
            <a:ext uri="{FF2B5EF4-FFF2-40B4-BE49-F238E27FC236}">
              <a16:creationId xmlns:a16="http://schemas.microsoft.com/office/drawing/2014/main" id="{00000000-0008-0000-0000-000012000000}"/>
            </a:ext>
          </a:extLst>
        </xdr:cNvPr>
        <xdr:cNvSpPr/>
      </xdr:nvSpPr>
      <xdr:spPr>
        <a:xfrm rot="5400000">
          <a:off x="6810375" y="16973550"/>
          <a:ext cx="1152525"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oneCellAnchor>
    <xdr:from>
      <xdr:col>10</xdr:col>
      <xdr:colOff>323850</xdr:colOff>
      <xdr:row>75</xdr:row>
      <xdr:rowOff>295275</xdr:rowOff>
    </xdr:from>
    <xdr:ext cx="352425" cy="1609725"/>
    <xdr:sp macro="" textlink="">
      <xdr:nvSpPr>
        <xdr:cNvPr id="19" name="Shape 19">
          <a:extLst>
            <a:ext uri="{FF2B5EF4-FFF2-40B4-BE49-F238E27FC236}">
              <a16:creationId xmlns:a16="http://schemas.microsoft.com/office/drawing/2014/main" id="{00000000-0008-0000-0000-000013000000}"/>
            </a:ext>
          </a:extLst>
        </xdr:cNvPr>
        <xdr:cNvSpPr/>
      </xdr:nvSpPr>
      <xdr:spPr>
        <a:xfrm rot="5400000">
          <a:off x="6610350" y="19792950"/>
          <a:ext cx="1609725"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twoCellAnchor editAs="oneCell">
    <xdr:from>
      <xdr:col>9</xdr:col>
      <xdr:colOff>238125</xdr:colOff>
      <xdr:row>2</xdr:row>
      <xdr:rowOff>25404</xdr:rowOff>
    </xdr:from>
    <xdr:to>
      <xdr:col>9</xdr:col>
      <xdr:colOff>847727</xdr:colOff>
      <xdr:row>4</xdr:row>
      <xdr:rowOff>1930</xdr:rowOff>
    </xdr:to>
    <xdr:pic>
      <xdr:nvPicPr>
        <xdr:cNvPr id="6" name="1 Imagen" descr="http://www.medellin.gov.co/isolucion/Grafvinetas/alcaldía%2098%20x%20610.jpg">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24575" y="406404"/>
          <a:ext cx="609602" cy="3575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98515730\OneDrive%20-%20medellin.gov.co\Documentos\5.PROYECTOS\PP_2023\C8_Villa%20Hermosa\FICHA%20PERFIL_SALUD_C8-VILLA%20HERMOSA_PP20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as1\Alcaldia\208-DAP\20810-S-PSEco\U-PlanDllo-MpalLcal\Homes\1128276895\9.Documentaci&#243;n\2.INTERNOS\1.VIGENTES\RUTA%20PP-en%20construcci&#243;n\FICHA%20PERFIL%202021-ficha%20resumen-%20matriz%20ajust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Comp4_proyectos_PA\190052%20Actualizacion\190052MGASAP-WEB20PP99V0002_03-abr-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PDL"/>
      <sheetName val="2.NOMBRE"/>
      <sheetName val="3.ARBOL PROBLEMA Y OBJETIVOS"/>
      <sheetName val="4.BENEFICIARIOS Y ACCIONES"/>
      <sheetName val="5.SELECCIÓN ODS"/>
      <sheetName val="FICHA RESUMEN"/>
      <sheetName val="PPT"/>
      <sheetName val="PROYECCIÓN"/>
      <sheetName val="Costos"/>
      <sheetName val="Listas"/>
    </sheetNames>
    <sheetDataSet>
      <sheetData sheetId="0"/>
      <sheetData sheetId="1"/>
      <sheetData sheetId="2">
        <row r="18">
          <cell r="C18">
            <v>1</v>
          </cell>
        </row>
        <row r="36">
          <cell r="C36">
            <v>1</v>
          </cell>
        </row>
      </sheetData>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DL"/>
      <sheetName val="NOMBRE"/>
      <sheetName val="ARBOL PROBLEMA Y OBJETIVOS"/>
      <sheetName val="BENEFICIARIOS Y ACCIONES"/>
      <sheetName val="FICHA RESUMEN"/>
      <sheetName val="INSTRUCTIVO FICHA RESUMEN"/>
      <sheetName val="PPT"/>
      <sheetName val="INSTRUCTIVO PPT"/>
      <sheetName val="Listas"/>
    </sheetNames>
    <sheetDataSet>
      <sheetData sheetId="0"/>
      <sheetData sheetId="1"/>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mbre "/>
      <sheetName val="ID - IDENTIFICACIÓN"/>
      <sheetName val="Árbol de problemas"/>
      <sheetName val="Árbol de objetivos"/>
      <sheetName val="ID-01"/>
      <sheetName val="ID-02"/>
      <sheetName val="ID-03"/>
      <sheetName val="ID-04"/>
      <sheetName val="ID-05"/>
      <sheetName val="ID-06"/>
      <sheetName val="Desplegables ID-1"/>
      <sheetName val="PE-06"/>
      <sheetName val="PE - PREPARACIÓN"/>
      <sheetName val="PE-01"/>
      <sheetName val="PE-02"/>
      <sheetName val="PE-03"/>
      <sheetName val="PE-04"/>
      <sheetName val="PE-05"/>
      <sheetName val="PE-07"/>
      <sheetName val="PE-08"/>
      <sheetName val="EV - EVALUACIÓN"/>
      <sheetName val="EV-01"/>
      <sheetName val="EV-02"/>
      <sheetName val="PR - PROGRAMACIÓN "/>
      <sheetName val="PND"/>
      <sheetName val="PR-01"/>
      <sheetName val="PR-02"/>
      <sheetName val="PR-03"/>
      <sheetName val="PR-04"/>
      <sheetName val="PR-05"/>
      <sheetName val="Solic x com"/>
      <sheetName val="Hoja1"/>
      <sheetName val="Hoja2"/>
      <sheetName val="Produc MGA"/>
      <sheetName val="Poblac"/>
      <sheetName val="Desplegables"/>
      <sheetName val="RESUME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row r="2">
          <cell r="AN2" t="str">
            <v>Medido a través de</v>
          </cell>
        </row>
      </sheetData>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BFBFBF"/>
  </sheetPr>
  <dimension ref="D2:M1000"/>
  <sheetViews>
    <sheetView showGridLines="0" topLeftCell="C13" workbookViewId="0">
      <selection activeCell="F14" sqref="F14:J14"/>
    </sheetView>
  </sheetViews>
  <sheetFormatPr baseColWidth="10" defaultColWidth="12.625" defaultRowHeight="15" customHeight="1" x14ac:dyDescent="0.2"/>
  <cols>
    <col min="3" max="4" width="9.375" customWidth="1"/>
    <col min="5" max="5" width="9.375" style="253" customWidth="1"/>
    <col min="6" max="10" width="9.375" customWidth="1"/>
    <col min="11" max="11" width="15.125" customWidth="1"/>
    <col min="12" max="26" width="9.375" customWidth="1"/>
  </cols>
  <sheetData>
    <row r="2" spans="4:13" x14ac:dyDescent="0.25">
      <c r="D2" s="1"/>
      <c r="E2" s="250"/>
      <c r="F2" s="2"/>
      <c r="G2" s="2"/>
      <c r="H2" s="2"/>
      <c r="I2" s="2"/>
      <c r="J2" s="2"/>
      <c r="K2" s="2"/>
      <c r="L2" s="2"/>
      <c r="M2" s="3"/>
    </row>
    <row r="3" spans="4:13" x14ac:dyDescent="0.25">
      <c r="D3" s="4"/>
      <c r="E3" s="251"/>
      <c r="F3" s="5"/>
      <c r="G3" s="5"/>
      <c r="H3" s="5"/>
      <c r="I3" s="5"/>
      <c r="J3" s="5"/>
      <c r="K3" s="5"/>
      <c r="L3" s="5"/>
      <c r="M3" s="6"/>
    </row>
    <row r="4" spans="4:13" x14ac:dyDescent="0.25">
      <c r="D4" s="4"/>
      <c r="E4" s="303" t="s">
        <v>0</v>
      </c>
      <c r="F4" s="320"/>
      <c r="G4" s="320"/>
      <c r="H4" s="320"/>
      <c r="I4" s="320"/>
      <c r="J4" s="320"/>
      <c r="K4" s="320"/>
      <c r="L4" s="304"/>
      <c r="M4" s="6"/>
    </row>
    <row r="5" spans="4:13" x14ac:dyDescent="0.25">
      <c r="D5" s="4"/>
      <c r="E5" s="305"/>
      <c r="F5" s="321"/>
      <c r="G5" s="321"/>
      <c r="H5" s="321"/>
      <c r="I5" s="321"/>
      <c r="J5" s="321"/>
      <c r="K5" s="321"/>
      <c r="L5" s="306"/>
      <c r="M5" s="6"/>
    </row>
    <row r="6" spans="4:13" x14ac:dyDescent="0.25">
      <c r="D6" s="4"/>
      <c r="E6" s="251"/>
      <c r="F6" s="5"/>
      <c r="G6" s="5"/>
      <c r="H6" s="5"/>
      <c r="I6" s="5"/>
      <c r="J6" s="5"/>
      <c r="K6" s="5"/>
      <c r="L6" s="5"/>
      <c r="M6" s="6"/>
    </row>
    <row r="7" spans="4:13" x14ac:dyDescent="0.25">
      <c r="D7" s="4"/>
      <c r="E7" s="303" t="s">
        <v>1</v>
      </c>
      <c r="F7" s="320"/>
      <c r="G7" s="304"/>
      <c r="H7" s="314" t="s">
        <v>89</v>
      </c>
      <c r="I7" s="315"/>
      <c r="J7" s="315"/>
      <c r="K7" s="315"/>
      <c r="L7" s="316"/>
      <c r="M7" s="6"/>
    </row>
    <row r="8" spans="4:13" x14ac:dyDescent="0.25">
      <c r="D8" s="4"/>
      <c r="E8" s="305"/>
      <c r="F8" s="321"/>
      <c r="G8" s="306"/>
      <c r="H8" s="317"/>
      <c r="I8" s="318"/>
      <c r="J8" s="318"/>
      <c r="K8" s="318"/>
      <c r="L8" s="319"/>
      <c r="M8" s="6"/>
    </row>
    <row r="9" spans="4:13" x14ac:dyDescent="0.25">
      <c r="D9" s="4"/>
      <c r="E9" s="251"/>
      <c r="F9" s="5"/>
      <c r="G9" s="5"/>
      <c r="H9" s="5"/>
      <c r="I9" s="5"/>
      <c r="J9" s="5"/>
      <c r="K9" s="5"/>
      <c r="L9" s="5"/>
      <c r="M9" s="6"/>
    </row>
    <row r="10" spans="4:13" x14ac:dyDescent="0.25">
      <c r="D10" s="4"/>
      <c r="E10" s="303" t="s">
        <v>2</v>
      </c>
      <c r="F10" s="320"/>
      <c r="G10" s="320"/>
      <c r="H10" s="320"/>
      <c r="I10" s="320"/>
      <c r="J10" s="320"/>
      <c r="K10" s="320"/>
      <c r="L10" s="304"/>
      <c r="M10" s="6"/>
    </row>
    <row r="11" spans="4:13" x14ac:dyDescent="0.25">
      <c r="D11" s="4"/>
      <c r="E11" s="305"/>
      <c r="F11" s="321"/>
      <c r="G11" s="321"/>
      <c r="H11" s="321"/>
      <c r="I11" s="321"/>
      <c r="J11" s="321"/>
      <c r="K11" s="321"/>
      <c r="L11" s="306"/>
      <c r="M11" s="6"/>
    </row>
    <row r="12" spans="4:13" x14ac:dyDescent="0.25">
      <c r="D12" s="4"/>
      <c r="E12" s="328" t="s">
        <v>3</v>
      </c>
      <c r="F12" s="303" t="s">
        <v>4</v>
      </c>
      <c r="G12" s="320"/>
      <c r="H12" s="320"/>
      <c r="I12" s="320"/>
      <c r="J12" s="304"/>
      <c r="K12" s="330" t="s">
        <v>5</v>
      </c>
      <c r="L12" s="328" t="s">
        <v>6</v>
      </c>
      <c r="M12" s="6"/>
    </row>
    <row r="13" spans="4:13" ht="30" customHeight="1" x14ac:dyDescent="0.25">
      <c r="D13" s="4"/>
      <c r="E13" s="329"/>
      <c r="F13" s="305"/>
      <c r="G13" s="321"/>
      <c r="H13" s="321"/>
      <c r="I13" s="321"/>
      <c r="J13" s="306"/>
      <c r="K13" s="331"/>
      <c r="L13" s="331"/>
      <c r="M13" s="6"/>
    </row>
    <row r="14" spans="4:13" ht="51" customHeight="1" x14ac:dyDescent="0.25">
      <c r="D14" s="4"/>
      <c r="E14" s="231">
        <v>1</v>
      </c>
      <c r="F14" s="322" t="s">
        <v>768</v>
      </c>
      <c r="G14" s="323"/>
      <c r="H14" s="323"/>
      <c r="I14" s="323"/>
      <c r="J14" s="324"/>
      <c r="K14" s="231">
        <v>4</v>
      </c>
      <c r="L14" s="231" t="s">
        <v>769</v>
      </c>
      <c r="M14" s="6"/>
    </row>
    <row r="15" spans="4:13" ht="15.75" customHeight="1" x14ac:dyDescent="0.25">
      <c r="D15" s="4"/>
      <c r="E15" s="231"/>
      <c r="F15" s="322"/>
      <c r="G15" s="323"/>
      <c r="H15" s="323"/>
      <c r="I15" s="323"/>
      <c r="J15" s="324"/>
      <c r="K15" s="231"/>
      <c r="L15" s="7"/>
      <c r="M15" s="6"/>
    </row>
    <row r="16" spans="4:13" x14ac:dyDescent="0.25">
      <c r="D16" s="4"/>
      <c r="E16" s="232"/>
      <c r="F16" s="325"/>
      <c r="G16" s="326"/>
      <c r="H16" s="326"/>
      <c r="I16" s="326"/>
      <c r="J16" s="327"/>
      <c r="K16" s="8"/>
      <c r="L16" s="8"/>
      <c r="M16" s="6"/>
    </row>
    <row r="17" spans="4:13" x14ac:dyDescent="0.25">
      <c r="D17" s="4"/>
      <c r="E17" s="232"/>
      <c r="F17" s="325"/>
      <c r="G17" s="326"/>
      <c r="H17" s="326"/>
      <c r="I17" s="326"/>
      <c r="J17" s="327"/>
      <c r="K17" s="8"/>
      <c r="L17" s="8"/>
      <c r="M17" s="6"/>
    </row>
    <row r="18" spans="4:13" x14ac:dyDescent="0.25">
      <c r="D18" s="4"/>
      <c r="E18" s="232"/>
      <c r="F18" s="325"/>
      <c r="G18" s="326"/>
      <c r="H18" s="326"/>
      <c r="I18" s="326"/>
      <c r="J18" s="327"/>
      <c r="K18" s="8"/>
      <c r="L18" s="8"/>
      <c r="M18" s="6"/>
    </row>
    <row r="19" spans="4:13" x14ac:dyDescent="0.25">
      <c r="D19" s="4"/>
      <c r="E19" s="232"/>
      <c r="F19" s="325"/>
      <c r="G19" s="326"/>
      <c r="H19" s="326"/>
      <c r="I19" s="326"/>
      <c r="J19" s="327"/>
      <c r="K19" s="8"/>
      <c r="L19" s="8"/>
      <c r="M19" s="6"/>
    </row>
    <row r="20" spans="4:13" x14ac:dyDescent="0.25">
      <c r="D20" s="4"/>
      <c r="E20" s="251"/>
      <c r="F20" s="5"/>
      <c r="G20" s="5"/>
      <c r="H20" s="5"/>
      <c r="I20" s="5"/>
      <c r="J20" s="5"/>
      <c r="K20" s="5"/>
      <c r="L20" s="5"/>
      <c r="M20" s="6"/>
    </row>
    <row r="21" spans="4:13" ht="29.25" customHeight="1" x14ac:dyDescent="0.25">
      <c r="D21" s="4"/>
      <c r="E21" s="303" t="s">
        <v>7</v>
      </c>
      <c r="F21" s="304"/>
      <c r="G21" s="307" t="s">
        <v>770</v>
      </c>
      <c r="H21" s="308"/>
      <c r="I21" s="308"/>
      <c r="J21" s="308"/>
      <c r="K21" s="308"/>
      <c r="L21" s="309"/>
      <c r="M21" s="6"/>
    </row>
    <row r="22" spans="4:13" ht="29.25" customHeight="1" x14ac:dyDescent="0.25">
      <c r="D22" s="4"/>
      <c r="E22" s="305"/>
      <c r="F22" s="306"/>
      <c r="G22" s="310"/>
      <c r="H22" s="311"/>
      <c r="I22" s="311"/>
      <c r="J22" s="311"/>
      <c r="K22" s="311"/>
      <c r="L22" s="312"/>
      <c r="M22" s="6"/>
    </row>
    <row r="23" spans="4:13" ht="15.75" customHeight="1" x14ac:dyDescent="0.25">
      <c r="D23" s="4"/>
      <c r="E23" s="251"/>
      <c r="F23" s="5"/>
      <c r="G23" s="5"/>
      <c r="H23" s="5"/>
      <c r="I23" s="5"/>
      <c r="J23" s="5"/>
      <c r="K23" s="5"/>
      <c r="L23" s="5"/>
      <c r="M23" s="6"/>
    </row>
    <row r="24" spans="4:13" ht="14.25" customHeight="1" x14ac:dyDescent="0.25">
      <c r="D24" s="4"/>
      <c r="E24" s="313" t="s">
        <v>8</v>
      </c>
      <c r="F24" s="304"/>
      <c r="G24" s="314" t="s">
        <v>147</v>
      </c>
      <c r="H24" s="315"/>
      <c r="I24" s="315"/>
      <c r="J24" s="315"/>
      <c r="K24" s="315"/>
      <c r="L24" s="316"/>
      <c r="M24" s="6"/>
    </row>
    <row r="25" spans="4:13" ht="15.75" customHeight="1" x14ac:dyDescent="0.25">
      <c r="D25" s="4"/>
      <c r="E25" s="305"/>
      <c r="F25" s="306"/>
      <c r="G25" s="317"/>
      <c r="H25" s="318"/>
      <c r="I25" s="318"/>
      <c r="J25" s="318"/>
      <c r="K25" s="318"/>
      <c r="L25" s="319"/>
      <c r="M25" s="6"/>
    </row>
    <row r="26" spans="4:13" ht="15.75" customHeight="1" x14ac:dyDescent="0.25">
      <c r="D26" s="4"/>
      <c r="E26" s="251"/>
      <c r="F26" s="5"/>
      <c r="G26" s="5"/>
      <c r="H26" s="5"/>
      <c r="I26" s="5"/>
      <c r="J26" s="5"/>
      <c r="K26" s="5"/>
      <c r="L26" s="5"/>
      <c r="M26" s="6"/>
    </row>
    <row r="27" spans="4:13" ht="15.75" customHeight="1" x14ac:dyDescent="0.25">
      <c r="D27" s="4"/>
      <c r="E27" s="251"/>
      <c r="F27" s="5"/>
      <c r="G27" s="5"/>
      <c r="H27" s="5"/>
      <c r="I27" s="5"/>
      <c r="J27" s="5"/>
      <c r="K27" s="5"/>
      <c r="L27" s="5"/>
      <c r="M27" s="6"/>
    </row>
    <row r="28" spans="4:13" ht="15.75" customHeight="1" x14ac:dyDescent="0.25">
      <c r="D28" s="9"/>
      <c r="E28" s="252"/>
      <c r="F28" s="10"/>
      <c r="G28" s="10"/>
      <c r="H28" s="10"/>
      <c r="I28" s="10"/>
      <c r="J28" s="10"/>
      <c r="K28" s="10"/>
      <c r="L28" s="10"/>
      <c r="M28" s="11"/>
    </row>
    <row r="29" spans="4:13" ht="15.75" customHeight="1" x14ac:dyDescent="0.2"/>
    <row r="30" spans="4:13" ht="15.75" customHeight="1" x14ac:dyDescent="0.2"/>
    <row r="31" spans="4:13" ht="15.75" customHeight="1" x14ac:dyDescent="0.2"/>
    <row r="32" spans="4:13"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8">
    <mergeCell ref="E4:L5"/>
    <mergeCell ref="E7:G8"/>
    <mergeCell ref="H7:L8"/>
    <mergeCell ref="E10:L11"/>
    <mergeCell ref="E12:E13"/>
    <mergeCell ref="K12:K13"/>
    <mergeCell ref="L12:L13"/>
    <mergeCell ref="E21:F22"/>
    <mergeCell ref="G21:L22"/>
    <mergeCell ref="E24:F25"/>
    <mergeCell ref="G24:L25"/>
    <mergeCell ref="F12:J13"/>
    <mergeCell ref="F14:J14"/>
    <mergeCell ref="F15:J15"/>
    <mergeCell ref="F16:J16"/>
    <mergeCell ref="F17:J17"/>
    <mergeCell ref="F18:J18"/>
    <mergeCell ref="F19:J19"/>
  </mergeCell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2">
        <x14:dataValidation type="list" allowBlank="1" showErrorMessage="1" xr:uid="{00000000-0002-0000-0000-000000000000}">
          <x14:formula1>
            <xm:f>Listas!$A$3:$A$23</xm:f>
          </x14:formula1>
          <xm:sqref>H7</xm:sqref>
        </x14:dataValidation>
        <x14:dataValidation type="list" allowBlank="1" showErrorMessage="1" xr:uid="{00000000-0002-0000-0000-000001000000}">
          <x14:formula1>
            <xm:f>Listas!$B$3:$B$44</xm:f>
          </x14:formula1>
          <xm:sqref>G24:L25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A8D08D"/>
  </sheetPr>
  <dimension ref="E2:O996"/>
  <sheetViews>
    <sheetView showGridLines="0" topLeftCell="F4" workbookViewId="0">
      <selection activeCell="H10" sqref="H10:N11"/>
    </sheetView>
  </sheetViews>
  <sheetFormatPr baseColWidth="10" defaultColWidth="12.625" defaultRowHeight="15" customHeight="1" x14ac:dyDescent="0.2"/>
  <cols>
    <col min="4" max="6" width="9.375" customWidth="1"/>
    <col min="7" max="7" width="10.875" customWidth="1"/>
    <col min="8" max="11" width="7.875" customWidth="1"/>
    <col min="12" max="13" width="9.375" customWidth="1"/>
    <col min="14" max="14" width="15.5" customWidth="1"/>
    <col min="15" max="26" width="9.375" customWidth="1"/>
  </cols>
  <sheetData>
    <row r="2" spans="5:15" x14ac:dyDescent="0.25">
      <c r="E2" s="12"/>
      <c r="F2" s="13"/>
      <c r="G2" s="13"/>
      <c r="H2" s="13"/>
      <c r="I2" s="13"/>
      <c r="J2" s="13"/>
      <c r="K2" s="13"/>
      <c r="L2" s="13"/>
      <c r="M2" s="13"/>
      <c r="N2" s="13"/>
      <c r="O2" s="14"/>
    </row>
    <row r="3" spans="5:15" x14ac:dyDescent="0.25">
      <c r="E3" s="15"/>
      <c r="F3" s="16"/>
      <c r="G3" s="16"/>
      <c r="H3" s="16"/>
      <c r="I3" s="16"/>
      <c r="J3" s="16"/>
      <c r="K3" s="16"/>
      <c r="L3" s="16"/>
      <c r="M3" s="16"/>
      <c r="N3" s="16"/>
      <c r="O3" s="17"/>
    </row>
    <row r="4" spans="5:15" x14ac:dyDescent="0.25">
      <c r="E4" s="15"/>
      <c r="F4" s="342" t="s">
        <v>9</v>
      </c>
      <c r="G4" s="320"/>
      <c r="H4" s="320"/>
      <c r="I4" s="320"/>
      <c r="J4" s="320"/>
      <c r="K4" s="320"/>
      <c r="L4" s="320"/>
      <c r="M4" s="320"/>
      <c r="N4" s="304"/>
      <c r="O4" s="17"/>
    </row>
    <row r="5" spans="5:15" x14ac:dyDescent="0.25">
      <c r="E5" s="15"/>
      <c r="F5" s="305"/>
      <c r="G5" s="321"/>
      <c r="H5" s="321"/>
      <c r="I5" s="321"/>
      <c r="J5" s="321"/>
      <c r="K5" s="321"/>
      <c r="L5" s="321"/>
      <c r="M5" s="321"/>
      <c r="N5" s="306"/>
      <c r="O5" s="17"/>
    </row>
    <row r="6" spans="5:15" x14ac:dyDescent="0.25">
      <c r="E6" s="15"/>
      <c r="F6" s="16"/>
      <c r="G6" s="16"/>
      <c r="H6" s="16"/>
      <c r="I6" s="16"/>
      <c r="J6" s="16"/>
      <c r="K6" s="16"/>
      <c r="L6" s="16"/>
      <c r="M6" s="16"/>
      <c r="N6" s="16"/>
      <c r="O6" s="17"/>
    </row>
    <row r="7" spans="5:15" x14ac:dyDescent="0.25">
      <c r="E7" s="15"/>
      <c r="F7" s="354" t="s">
        <v>10</v>
      </c>
      <c r="G7" s="304"/>
      <c r="H7" s="355" t="s">
        <v>696</v>
      </c>
      <c r="I7" s="356"/>
      <c r="J7" s="16"/>
      <c r="K7" s="16"/>
      <c r="L7" s="16"/>
      <c r="M7" s="16"/>
      <c r="N7" s="16"/>
      <c r="O7" s="17"/>
    </row>
    <row r="8" spans="5:15" x14ac:dyDescent="0.25">
      <c r="E8" s="15"/>
      <c r="F8" s="305"/>
      <c r="G8" s="306"/>
      <c r="H8" s="357"/>
      <c r="I8" s="358"/>
      <c r="J8" s="16"/>
      <c r="K8" s="16"/>
      <c r="L8" s="16"/>
      <c r="M8" s="16"/>
      <c r="N8" s="16"/>
      <c r="O8" s="17"/>
    </row>
    <row r="9" spans="5:15" x14ac:dyDescent="0.25">
      <c r="E9" s="15"/>
      <c r="F9" s="16"/>
      <c r="G9" s="16"/>
      <c r="H9" s="18"/>
      <c r="I9" s="18"/>
      <c r="J9" s="18"/>
      <c r="K9" s="18"/>
      <c r="L9" s="18"/>
      <c r="M9" s="18"/>
      <c r="N9" s="18"/>
      <c r="O9" s="17"/>
    </row>
    <row r="10" spans="5:15" x14ac:dyDescent="0.25">
      <c r="E10" s="15"/>
      <c r="F10" s="342" t="s">
        <v>11</v>
      </c>
      <c r="G10" s="304"/>
      <c r="H10" s="355" t="s">
        <v>771</v>
      </c>
      <c r="I10" s="359"/>
      <c r="J10" s="359"/>
      <c r="K10" s="359"/>
      <c r="L10" s="359"/>
      <c r="M10" s="359"/>
      <c r="N10" s="356"/>
      <c r="O10" s="19"/>
    </row>
    <row r="11" spans="5:15" x14ac:dyDescent="0.25">
      <c r="E11" s="15"/>
      <c r="F11" s="305"/>
      <c r="G11" s="306"/>
      <c r="H11" s="357"/>
      <c r="I11" s="360"/>
      <c r="J11" s="360"/>
      <c r="K11" s="360"/>
      <c r="L11" s="360"/>
      <c r="M11" s="360"/>
      <c r="N11" s="358"/>
      <c r="O11" s="19"/>
    </row>
    <row r="12" spans="5:15" x14ac:dyDescent="0.25">
      <c r="E12" s="15"/>
      <c r="F12" s="16"/>
      <c r="G12" s="16"/>
      <c r="H12" s="18"/>
      <c r="I12" s="18"/>
      <c r="J12" s="18"/>
      <c r="K12" s="18"/>
      <c r="L12" s="18"/>
      <c r="M12" s="18"/>
      <c r="N12" s="18"/>
      <c r="O12" s="17"/>
    </row>
    <row r="13" spans="5:15" x14ac:dyDescent="0.25">
      <c r="E13" s="15"/>
      <c r="F13" s="342" t="s">
        <v>12</v>
      </c>
      <c r="G13" s="304"/>
      <c r="H13" s="343" t="str">
        <f>+CONCATENATE(H7," ",H10)</f>
        <v>PREVENCIÓN DE LA ENFERMEDAD Y  PROMOCIÓN DE LA SALUD EN LA COMUNA 13 SAN JAVIER</v>
      </c>
      <c r="I13" s="344"/>
      <c r="J13" s="344"/>
      <c r="K13" s="344"/>
      <c r="L13" s="344"/>
      <c r="M13" s="344"/>
      <c r="N13" s="345"/>
      <c r="O13" s="17"/>
    </row>
    <row r="14" spans="5:15" x14ac:dyDescent="0.25">
      <c r="E14" s="15"/>
      <c r="F14" s="305"/>
      <c r="G14" s="306"/>
      <c r="H14" s="346"/>
      <c r="I14" s="347"/>
      <c r="J14" s="347"/>
      <c r="K14" s="347"/>
      <c r="L14" s="347"/>
      <c r="M14" s="347"/>
      <c r="N14" s="348"/>
      <c r="O14" s="17"/>
    </row>
    <row r="15" spans="5:15" x14ac:dyDescent="0.25">
      <c r="E15" s="15"/>
      <c r="F15" s="16"/>
      <c r="G15" s="16"/>
      <c r="H15" s="16"/>
      <c r="I15" s="16"/>
      <c r="J15" s="16"/>
      <c r="K15" s="16"/>
      <c r="L15" s="16"/>
      <c r="M15" s="16"/>
      <c r="N15" s="16"/>
      <c r="O15" s="17"/>
    </row>
    <row r="16" spans="5:15" x14ac:dyDescent="0.25">
      <c r="E16" s="15"/>
      <c r="F16" s="349" t="s">
        <v>13</v>
      </c>
      <c r="G16" s="327"/>
      <c r="H16" s="350" t="s">
        <v>270</v>
      </c>
      <c r="I16" s="326"/>
      <c r="J16" s="326"/>
      <c r="K16" s="327"/>
      <c r="L16" s="16"/>
      <c r="M16" s="16"/>
      <c r="N16" s="16"/>
      <c r="O16" s="17"/>
    </row>
    <row r="17" spans="5:15" x14ac:dyDescent="0.25">
      <c r="E17" s="15"/>
      <c r="F17" s="16"/>
      <c r="G17" s="16"/>
      <c r="H17" s="16"/>
      <c r="I17" s="16"/>
      <c r="J17" s="16"/>
      <c r="K17" s="16"/>
      <c r="L17" s="16"/>
      <c r="M17" s="16"/>
      <c r="N17" s="16"/>
      <c r="O17" s="17"/>
    </row>
    <row r="18" spans="5:15" ht="27.75" customHeight="1" x14ac:dyDescent="0.25">
      <c r="E18" s="15"/>
      <c r="F18" s="332" t="s">
        <v>14</v>
      </c>
      <c r="G18" s="327"/>
      <c r="H18" s="351" t="s">
        <v>311</v>
      </c>
      <c r="I18" s="352"/>
      <c r="J18" s="352"/>
      <c r="K18" s="352"/>
      <c r="L18" s="352"/>
      <c r="M18" s="352"/>
      <c r="N18" s="353"/>
      <c r="O18" s="17"/>
    </row>
    <row r="19" spans="5:15" x14ac:dyDescent="0.25">
      <c r="E19" s="15"/>
      <c r="F19" s="16"/>
      <c r="G19" s="16"/>
      <c r="H19" s="16"/>
      <c r="I19" s="16"/>
      <c r="J19" s="16"/>
      <c r="K19" s="16"/>
      <c r="L19" s="16"/>
      <c r="M19" s="16"/>
      <c r="N19" s="16"/>
      <c r="O19" s="17"/>
    </row>
    <row r="20" spans="5:15" x14ac:dyDescent="0.25">
      <c r="E20" s="15"/>
      <c r="F20" s="16"/>
      <c r="G20" s="16"/>
      <c r="H20" s="16"/>
      <c r="I20" s="16"/>
      <c r="J20" s="16"/>
      <c r="K20" s="16"/>
      <c r="L20" s="16"/>
      <c r="M20" s="16"/>
      <c r="N20" s="16"/>
      <c r="O20" s="17"/>
    </row>
    <row r="21" spans="5:15" ht="15.75" customHeight="1" x14ac:dyDescent="0.25">
      <c r="E21" s="15"/>
      <c r="F21" s="332" t="s">
        <v>15</v>
      </c>
      <c r="G21" s="326"/>
      <c r="H21" s="326"/>
      <c r="I21" s="326"/>
      <c r="J21" s="326"/>
      <c r="K21" s="326"/>
      <c r="L21" s="326"/>
      <c r="M21" s="326"/>
      <c r="N21" s="333"/>
      <c r="O21" s="17"/>
    </row>
    <row r="22" spans="5:15" ht="27" customHeight="1" x14ac:dyDescent="0.25">
      <c r="E22" s="15"/>
      <c r="F22" s="338" t="s">
        <v>16</v>
      </c>
      <c r="G22" s="339"/>
      <c r="H22" s="334" t="s">
        <v>697</v>
      </c>
      <c r="I22" s="335"/>
      <c r="J22" s="335"/>
      <c r="K22" s="336"/>
      <c r="L22" s="20" t="s">
        <v>17</v>
      </c>
      <c r="M22" s="337">
        <v>7176790</v>
      </c>
      <c r="N22" s="324"/>
      <c r="O22" s="17"/>
    </row>
    <row r="23" spans="5:15" ht="27" customHeight="1" x14ac:dyDescent="0.25">
      <c r="E23" s="15"/>
      <c r="F23" s="338" t="s">
        <v>18</v>
      </c>
      <c r="G23" s="339"/>
      <c r="H23" s="334" t="s">
        <v>147</v>
      </c>
      <c r="I23" s="335"/>
      <c r="J23" s="335"/>
      <c r="K23" s="336"/>
      <c r="L23" s="20" t="s">
        <v>19</v>
      </c>
      <c r="M23" s="340" t="s">
        <v>699</v>
      </c>
      <c r="N23" s="324"/>
      <c r="O23" s="17"/>
    </row>
    <row r="24" spans="5:15" ht="27" customHeight="1" x14ac:dyDescent="0.25">
      <c r="E24" s="15"/>
      <c r="F24" s="338" t="s">
        <v>20</v>
      </c>
      <c r="G24" s="339"/>
      <c r="H24" s="334" t="s">
        <v>698</v>
      </c>
      <c r="I24" s="335"/>
      <c r="J24" s="335"/>
      <c r="K24" s="336"/>
      <c r="L24" s="21" t="s">
        <v>21</v>
      </c>
      <c r="M24" s="341" t="s">
        <v>700</v>
      </c>
      <c r="N24" s="324"/>
      <c r="O24" s="17"/>
    </row>
    <row r="25" spans="5:15" ht="15.75" customHeight="1" x14ac:dyDescent="0.25">
      <c r="E25" s="15"/>
      <c r="F25" s="16"/>
      <c r="G25" s="16"/>
      <c r="H25" s="16"/>
      <c r="I25" s="16"/>
      <c r="J25" s="16"/>
      <c r="K25" s="16"/>
      <c r="L25" s="16"/>
      <c r="M25" s="16"/>
      <c r="N25" s="16"/>
      <c r="O25" s="17"/>
    </row>
    <row r="26" spans="5:15" ht="15" customHeight="1" x14ac:dyDescent="0.25">
      <c r="E26" s="15"/>
      <c r="F26" s="16"/>
      <c r="G26" s="16"/>
      <c r="H26" s="16"/>
      <c r="I26" s="16"/>
      <c r="J26" s="16"/>
      <c r="K26" s="16"/>
      <c r="L26" s="16"/>
      <c r="M26" s="16"/>
      <c r="N26" s="16"/>
      <c r="O26" s="17"/>
    </row>
    <row r="27" spans="5:15" ht="15.75" customHeight="1" x14ac:dyDescent="0.25">
      <c r="E27" s="15"/>
      <c r="F27" s="16"/>
      <c r="G27" s="16"/>
      <c r="H27" s="16"/>
      <c r="I27" s="16"/>
      <c r="J27" s="16"/>
      <c r="K27" s="16"/>
      <c r="L27" s="16"/>
      <c r="M27" s="16"/>
      <c r="N27" s="16"/>
      <c r="O27" s="17"/>
    </row>
    <row r="28" spans="5:15" ht="15.75" customHeight="1" x14ac:dyDescent="0.2"/>
    <row r="29" spans="5:15" ht="15.75" customHeight="1" x14ac:dyDescent="0.2"/>
    <row r="30" spans="5:15" ht="15.75" customHeight="1" x14ac:dyDescent="0.2"/>
    <row r="31" spans="5:15" ht="15.75" customHeight="1" x14ac:dyDescent="0.2"/>
    <row r="32" spans="5:15"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sheetData>
  <mergeCells count="21">
    <mergeCell ref="F4:N5"/>
    <mergeCell ref="F7:G8"/>
    <mergeCell ref="H7:I8"/>
    <mergeCell ref="F10:G11"/>
    <mergeCell ref="H10:N11"/>
    <mergeCell ref="F13:G14"/>
    <mergeCell ref="H13:N14"/>
    <mergeCell ref="F16:G16"/>
    <mergeCell ref="H16:K16"/>
    <mergeCell ref="F18:G18"/>
    <mergeCell ref="H18:N18"/>
    <mergeCell ref="F21:N21"/>
    <mergeCell ref="H22:K22"/>
    <mergeCell ref="M22:N22"/>
    <mergeCell ref="F24:G24"/>
    <mergeCell ref="F22:G22"/>
    <mergeCell ref="F23:G23"/>
    <mergeCell ref="H23:K23"/>
    <mergeCell ref="M23:N23"/>
    <mergeCell ref="H24:K24"/>
    <mergeCell ref="M24:N24"/>
  </mergeCells>
  <dataValidations count="1">
    <dataValidation type="list" allowBlank="1" showErrorMessage="1" sqref="H16" xr:uid="{00000000-0002-0000-0100-000000000000}">
      <formula1>SECTOR</formula1>
    </dataValidation>
  </dataValidation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2">
        <x14:dataValidation type="list" allowBlank="1" showErrorMessage="1" xr:uid="{00000000-0002-0000-0100-000001000000}">
          <x14:formula1>
            <xm:f>INDIRECT(Listas!$F$3)</xm:f>
          </x14:formula1>
          <xm:sqref>H18</xm:sqref>
        </x14:dataValidation>
        <x14:dataValidation type="list" allowBlank="1" showErrorMessage="1" xr:uid="{00000000-0002-0000-0100-000002000000}">
          <x14:formula1>
            <xm:f>Listas!$C$3:$C$98</xm:f>
          </x14:formula1>
          <xm:sqref>H7:I8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CC2E5"/>
  </sheetPr>
  <dimension ref="B1:W1005"/>
  <sheetViews>
    <sheetView showGridLines="0" topLeftCell="A48" workbookViewId="0">
      <selection activeCell="H60" sqref="H60:H61"/>
    </sheetView>
  </sheetViews>
  <sheetFormatPr baseColWidth="10" defaultColWidth="12.625" defaultRowHeight="15" customHeight="1" x14ac:dyDescent="0.2"/>
  <cols>
    <col min="1" max="1" width="5.625" customWidth="1"/>
    <col min="2" max="3" width="9.375" customWidth="1"/>
    <col min="4" max="5" width="10.125" customWidth="1"/>
    <col min="6" max="7" width="9.375" customWidth="1"/>
    <col min="8" max="8" width="11.125" customWidth="1"/>
    <col min="9" max="26" width="9.375" customWidth="1"/>
  </cols>
  <sheetData>
    <row r="1" spans="2:23" ht="15" customHeight="1" x14ac:dyDescent="0.2">
      <c r="L1" s="22"/>
    </row>
    <row r="2" spans="2:23" x14ac:dyDescent="0.2">
      <c r="B2" s="378" t="s">
        <v>22</v>
      </c>
      <c r="C2" s="320"/>
      <c r="D2" s="320"/>
      <c r="E2" s="320"/>
      <c r="F2" s="320"/>
      <c r="G2" s="320"/>
      <c r="H2" s="320"/>
      <c r="I2" s="320"/>
      <c r="J2" s="320"/>
      <c r="K2" s="304"/>
      <c r="L2" s="23"/>
      <c r="M2" s="379" t="s">
        <v>23</v>
      </c>
      <c r="N2" s="320"/>
      <c r="O2" s="320"/>
      <c r="P2" s="320"/>
      <c r="Q2" s="320"/>
      <c r="R2" s="320"/>
      <c r="S2" s="320"/>
      <c r="T2" s="320"/>
      <c r="U2" s="320"/>
      <c r="V2" s="304"/>
      <c r="W2" s="23"/>
    </row>
    <row r="3" spans="2:23" x14ac:dyDescent="0.2">
      <c r="B3" s="362"/>
      <c r="C3" s="363"/>
      <c r="D3" s="363"/>
      <c r="E3" s="363"/>
      <c r="F3" s="363"/>
      <c r="G3" s="363"/>
      <c r="H3" s="363"/>
      <c r="I3" s="363"/>
      <c r="J3" s="363"/>
      <c r="K3" s="364"/>
      <c r="L3" s="23"/>
      <c r="M3" s="362"/>
      <c r="N3" s="363"/>
      <c r="O3" s="363"/>
      <c r="P3" s="363"/>
      <c r="Q3" s="363"/>
      <c r="R3" s="363"/>
      <c r="S3" s="363"/>
      <c r="T3" s="363"/>
      <c r="U3" s="363"/>
      <c r="V3" s="364"/>
      <c r="W3" s="23"/>
    </row>
    <row r="4" spans="2:23" x14ac:dyDescent="0.2">
      <c r="B4" s="362"/>
      <c r="C4" s="363"/>
      <c r="D4" s="363"/>
      <c r="E4" s="363"/>
      <c r="F4" s="363"/>
      <c r="G4" s="363"/>
      <c r="H4" s="363"/>
      <c r="I4" s="363"/>
      <c r="J4" s="363"/>
      <c r="K4" s="364"/>
      <c r="L4" s="23"/>
      <c r="M4" s="362"/>
      <c r="N4" s="363"/>
      <c r="O4" s="363"/>
      <c r="P4" s="363"/>
      <c r="Q4" s="363"/>
      <c r="R4" s="363"/>
      <c r="S4" s="363"/>
      <c r="T4" s="363"/>
      <c r="U4" s="363"/>
      <c r="V4" s="364"/>
      <c r="W4" s="23"/>
    </row>
    <row r="5" spans="2:23" x14ac:dyDescent="0.2">
      <c r="B5" s="362"/>
      <c r="C5" s="363"/>
      <c r="D5" s="363"/>
      <c r="E5" s="363"/>
      <c r="F5" s="363"/>
      <c r="G5" s="363"/>
      <c r="H5" s="363"/>
      <c r="I5" s="363"/>
      <c r="J5" s="363"/>
      <c r="K5" s="364"/>
      <c r="L5" s="23"/>
      <c r="M5" s="362"/>
      <c r="N5" s="363"/>
      <c r="O5" s="363"/>
      <c r="P5" s="363"/>
      <c r="Q5" s="363"/>
      <c r="R5" s="363"/>
      <c r="S5" s="363"/>
      <c r="T5" s="363"/>
      <c r="U5" s="363"/>
      <c r="V5" s="364"/>
      <c r="W5" s="23"/>
    </row>
    <row r="6" spans="2:23" x14ac:dyDescent="0.2">
      <c r="B6" s="362"/>
      <c r="C6" s="363"/>
      <c r="D6" s="363"/>
      <c r="E6" s="363"/>
      <c r="F6" s="363"/>
      <c r="G6" s="363"/>
      <c r="H6" s="363"/>
      <c r="I6" s="363"/>
      <c r="J6" s="363"/>
      <c r="K6" s="364"/>
      <c r="L6" s="23"/>
      <c r="M6" s="362"/>
      <c r="N6" s="363"/>
      <c r="O6" s="363"/>
      <c r="P6" s="363"/>
      <c r="Q6" s="363"/>
      <c r="R6" s="363"/>
      <c r="S6" s="363"/>
      <c r="T6" s="363"/>
      <c r="U6" s="363"/>
      <c r="V6" s="364"/>
      <c r="W6" s="23"/>
    </row>
    <row r="7" spans="2:23" x14ac:dyDescent="0.2">
      <c r="B7" s="362"/>
      <c r="C7" s="363"/>
      <c r="D7" s="363"/>
      <c r="E7" s="363"/>
      <c r="F7" s="363"/>
      <c r="G7" s="363"/>
      <c r="H7" s="363"/>
      <c r="I7" s="363"/>
      <c r="J7" s="363"/>
      <c r="K7" s="364"/>
      <c r="L7" s="23"/>
      <c r="M7" s="362"/>
      <c r="N7" s="363"/>
      <c r="O7" s="363"/>
      <c r="P7" s="363"/>
      <c r="Q7" s="363"/>
      <c r="R7" s="363"/>
      <c r="S7" s="363"/>
      <c r="T7" s="363"/>
      <c r="U7" s="363"/>
      <c r="V7" s="364"/>
      <c r="W7" s="23"/>
    </row>
    <row r="8" spans="2:23" ht="139.5" customHeight="1" x14ac:dyDescent="0.2">
      <c r="B8" s="305"/>
      <c r="C8" s="321"/>
      <c r="D8" s="321"/>
      <c r="E8" s="321"/>
      <c r="F8" s="321"/>
      <c r="G8" s="321"/>
      <c r="H8" s="321"/>
      <c r="I8" s="321"/>
      <c r="J8" s="321"/>
      <c r="K8" s="306"/>
      <c r="L8" s="23"/>
      <c r="M8" s="305"/>
      <c r="N8" s="321"/>
      <c r="O8" s="321"/>
      <c r="P8" s="321"/>
      <c r="Q8" s="321"/>
      <c r="R8" s="321"/>
      <c r="S8" s="321"/>
      <c r="T8" s="321"/>
      <c r="U8" s="321"/>
      <c r="V8" s="306"/>
      <c r="W8" s="23"/>
    </row>
    <row r="9" spans="2:23" ht="15" customHeight="1" x14ac:dyDescent="0.2">
      <c r="L9" s="22"/>
      <c r="W9" s="22"/>
    </row>
    <row r="10" spans="2:23" x14ac:dyDescent="0.25">
      <c r="B10" s="24"/>
      <c r="C10" s="25"/>
      <c r="D10" s="25"/>
      <c r="E10" s="25"/>
      <c r="F10" s="25"/>
      <c r="G10" s="25"/>
      <c r="H10" s="25"/>
      <c r="I10" s="25"/>
      <c r="J10" s="25"/>
      <c r="K10" s="26"/>
      <c r="L10" s="27"/>
      <c r="M10" s="24"/>
      <c r="N10" s="25"/>
      <c r="O10" s="25"/>
      <c r="P10" s="25"/>
      <c r="Q10" s="25"/>
      <c r="R10" s="25"/>
      <c r="S10" s="25"/>
      <c r="T10" s="25"/>
      <c r="U10" s="25"/>
      <c r="V10" s="26"/>
      <c r="W10" s="27"/>
    </row>
    <row r="11" spans="2:23" x14ac:dyDescent="0.25">
      <c r="B11" s="28"/>
      <c r="C11" s="29"/>
      <c r="D11" s="29"/>
      <c r="E11" s="29"/>
      <c r="F11" s="29"/>
      <c r="G11" s="29"/>
      <c r="H11" s="29"/>
      <c r="I11" s="29"/>
      <c r="J11" s="29"/>
      <c r="K11" s="30"/>
      <c r="L11" s="27"/>
      <c r="M11" s="28"/>
      <c r="N11" s="29"/>
      <c r="O11" s="29"/>
      <c r="P11" s="29"/>
      <c r="Q11" s="29"/>
      <c r="R11" s="29"/>
      <c r="S11" s="29"/>
      <c r="T11" s="29"/>
      <c r="U11" s="29"/>
      <c r="V11" s="30"/>
      <c r="W11" s="27"/>
    </row>
    <row r="12" spans="2:23" x14ac:dyDescent="0.25">
      <c r="B12" s="28"/>
      <c r="C12" s="367" t="s">
        <v>24</v>
      </c>
      <c r="D12" s="320"/>
      <c r="E12" s="320"/>
      <c r="F12" s="320"/>
      <c r="G12" s="320"/>
      <c r="H12" s="320"/>
      <c r="I12" s="320"/>
      <c r="J12" s="304"/>
      <c r="K12" s="30"/>
      <c r="L12" s="27"/>
      <c r="M12" s="28"/>
      <c r="N12" s="367" t="s">
        <v>25</v>
      </c>
      <c r="O12" s="320"/>
      <c r="P12" s="320"/>
      <c r="Q12" s="320"/>
      <c r="R12" s="320"/>
      <c r="S12" s="320"/>
      <c r="T12" s="320"/>
      <c r="U12" s="304"/>
      <c r="V12" s="30"/>
      <c r="W12" s="27"/>
    </row>
    <row r="13" spans="2:23" x14ac:dyDescent="0.25">
      <c r="B13" s="28"/>
      <c r="C13" s="305"/>
      <c r="D13" s="321"/>
      <c r="E13" s="321"/>
      <c r="F13" s="321"/>
      <c r="G13" s="321"/>
      <c r="H13" s="321"/>
      <c r="I13" s="321"/>
      <c r="J13" s="306"/>
      <c r="K13" s="30"/>
      <c r="L13" s="27"/>
      <c r="M13" s="28"/>
      <c r="N13" s="305"/>
      <c r="O13" s="321"/>
      <c r="P13" s="321"/>
      <c r="Q13" s="321"/>
      <c r="R13" s="321"/>
      <c r="S13" s="321"/>
      <c r="T13" s="321"/>
      <c r="U13" s="306"/>
      <c r="V13" s="30"/>
      <c r="W13" s="27"/>
    </row>
    <row r="14" spans="2:23" x14ac:dyDescent="0.25">
      <c r="B14" s="28"/>
      <c r="C14" s="29"/>
      <c r="D14" s="29"/>
      <c r="E14" s="29"/>
      <c r="F14" s="29"/>
      <c r="G14" s="29"/>
      <c r="H14" s="29"/>
      <c r="I14" s="29"/>
      <c r="J14" s="29"/>
      <c r="K14" s="30"/>
      <c r="L14" s="27"/>
      <c r="M14" s="28"/>
      <c r="N14" s="29"/>
      <c r="O14" s="29"/>
      <c r="P14" s="29"/>
      <c r="Q14" s="29"/>
      <c r="R14" s="29"/>
      <c r="S14" s="29"/>
      <c r="T14" s="29"/>
      <c r="U14" s="29"/>
      <c r="V14" s="30"/>
      <c r="W14" s="27"/>
    </row>
    <row r="15" spans="2:23" x14ac:dyDescent="0.25">
      <c r="B15" s="28"/>
      <c r="C15" s="365" t="s">
        <v>26</v>
      </c>
      <c r="D15" s="326"/>
      <c r="E15" s="326"/>
      <c r="F15" s="326"/>
      <c r="G15" s="326"/>
      <c r="H15" s="326"/>
      <c r="I15" s="326"/>
      <c r="J15" s="327"/>
      <c r="K15" s="30"/>
      <c r="L15" s="27"/>
      <c r="M15" s="28"/>
      <c r="N15" s="365" t="s">
        <v>27</v>
      </c>
      <c r="O15" s="326"/>
      <c r="P15" s="326"/>
      <c r="Q15" s="326"/>
      <c r="R15" s="326"/>
      <c r="S15" s="326"/>
      <c r="T15" s="326"/>
      <c r="U15" s="327"/>
      <c r="V15" s="30"/>
      <c r="W15" s="27"/>
    </row>
    <row r="16" spans="2:23" x14ac:dyDescent="0.25">
      <c r="B16" s="28"/>
      <c r="C16" s="366" t="s">
        <v>3</v>
      </c>
      <c r="D16" s="367" t="s">
        <v>28</v>
      </c>
      <c r="E16" s="320"/>
      <c r="F16" s="320"/>
      <c r="G16" s="320"/>
      <c r="H16" s="320"/>
      <c r="I16" s="320"/>
      <c r="J16" s="304"/>
      <c r="K16" s="30"/>
      <c r="L16" s="27"/>
      <c r="M16" s="28"/>
      <c r="N16" s="366" t="s">
        <v>3</v>
      </c>
      <c r="O16" s="367" t="s">
        <v>29</v>
      </c>
      <c r="P16" s="320"/>
      <c r="Q16" s="320"/>
      <c r="R16" s="320"/>
      <c r="S16" s="320"/>
      <c r="T16" s="320"/>
      <c r="U16" s="304"/>
      <c r="V16" s="30"/>
      <c r="W16" s="27"/>
    </row>
    <row r="17" spans="2:23" x14ac:dyDescent="0.25">
      <c r="B17" s="28"/>
      <c r="C17" s="331"/>
      <c r="D17" s="305"/>
      <c r="E17" s="321"/>
      <c r="F17" s="321"/>
      <c r="G17" s="321"/>
      <c r="H17" s="321"/>
      <c r="I17" s="321"/>
      <c r="J17" s="306"/>
      <c r="K17" s="30"/>
      <c r="L17" s="27"/>
      <c r="M17" s="28"/>
      <c r="N17" s="331"/>
      <c r="O17" s="305"/>
      <c r="P17" s="321"/>
      <c r="Q17" s="321"/>
      <c r="R17" s="321"/>
      <c r="S17" s="321"/>
      <c r="T17" s="321"/>
      <c r="U17" s="306"/>
      <c r="V17" s="30"/>
      <c r="W17" s="27"/>
    </row>
    <row r="18" spans="2:23" ht="30" customHeight="1" x14ac:dyDescent="0.25">
      <c r="B18" s="28"/>
      <c r="C18" s="231">
        <f>+'[1]3.ARBOL PROBLEMA Y OBJETIVOS'!$C$18</f>
        <v>1</v>
      </c>
      <c r="D18" s="322" t="s">
        <v>706</v>
      </c>
      <c r="E18" s="335"/>
      <c r="F18" s="335"/>
      <c r="G18" s="335"/>
      <c r="H18" s="335"/>
      <c r="I18" s="335"/>
      <c r="J18" s="336"/>
      <c r="K18" s="30"/>
      <c r="L18" s="27"/>
      <c r="M18" s="28"/>
      <c r="N18" s="231">
        <f t="shared" ref="N18:N25" si="0">+C18</f>
        <v>1</v>
      </c>
      <c r="O18" s="368" t="s">
        <v>701</v>
      </c>
      <c r="P18" s="323"/>
      <c r="Q18" s="323"/>
      <c r="R18" s="323"/>
      <c r="S18" s="323"/>
      <c r="T18" s="323"/>
      <c r="U18" s="324"/>
      <c r="V18" s="30"/>
      <c r="W18" s="27"/>
    </row>
    <row r="19" spans="2:23" x14ac:dyDescent="0.25">
      <c r="B19" s="28"/>
      <c r="C19" s="7"/>
      <c r="D19" s="340"/>
      <c r="E19" s="323"/>
      <c r="F19" s="323"/>
      <c r="G19" s="323"/>
      <c r="H19" s="323"/>
      <c r="I19" s="323"/>
      <c r="J19" s="324"/>
      <c r="K19" s="30"/>
      <c r="L19" s="27"/>
      <c r="M19" s="28"/>
      <c r="N19" s="232">
        <f t="shared" si="0"/>
        <v>0</v>
      </c>
      <c r="O19" s="325"/>
      <c r="P19" s="326"/>
      <c r="Q19" s="326"/>
      <c r="R19" s="326"/>
      <c r="S19" s="326"/>
      <c r="T19" s="326"/>
      <c r="U19" s="327"/>
      <c r="V19" s="30"/>
      <c r="W19" s="27"/>
    </row>
    <row r="20" spans="2:23" x14ac:dyDescent="0.25">
      <c r="B20" s="28"/>
      <c r="C20" s="7"/>
      <c r="D20" s="340"/>
      <c r="E20" s="323"/>
      <c r="F20" s="323"/>
      <c r="G20" s="323"/>
      <c r="H20" s="323"/>
      <c r="I20" s="323"/>
      <c r="J20" s="324"/>
      <c r="K20" s="30"/>
      <c r="L20" s="27"/>
      <c r="M20" s="28"/>
      <c r="N20" s="232">
        <f t="shared" si="0"/>
        <v>0</v>
      </c>
      <c r="O20" s="325"/>
      <c r="P20" s="326"/>
      <c r="Q20" s="326"/>
      <c r="R20" s="326"/>
      <c r="S20" s="326"/>
      <c r="T20" s="326"/>
      <c r="U20" s="327"/>
      <c r="V20" s="30"/>
      <c r="W20" s="27"/>
    </row>
    <row r="21" spans="2:23" ht="15.75" customHeight="1" x14ac:dyDescent="0.25">
      <c r="B21" s="28"/>
      <c r="C21" s="7"/>
      <c r="D21" s="340"/>
      <c r="E21" s="323"/>
      <c r="F21" s="323"/>
      <c r="G21" s="323"/>
      <c r="H21" s="323"/>
      <c r="I21" s="323"/>
      <c r="J21" s="324"/>
      <c r="K21" s="30"/>
      <c r="L21" s="27"/>
      <c r="M21" s="28"/>
      <c r="N21" s="232">
        <f t="shared" si="0"/>
        <v>0</v>
      </c>
      <c r="O21" s="325"/>
      <c r="P21" s="326"/>
      <c r="Q21" s="326"/>
      <c r="R21" s="326"/>
      <c r="S21" s="326"/>
      <c r="T21" s="326"/>
      <c r="U21" s="327"/>
      <c r="V21" s="30"/>
      <c r="W21" s="27"/>
    </row>
    <row r="22" spans="2:23" ht="15.75" customHeight="1" x14ac:dyDescent="0.25">
      <c r="B22" s="28"/>
      <c r="C22" s="7"/>
      <c r="D22" s="340"/>
      <c r="E22" s="323"/>
      <c r="F22" s="323"/>
      <c r="G22" s="323"/>
      <c r="H22" s="323"/>
      <c r="I22" s="323"/>
      <c r="J22" s="324"/>
      <c r="K22" s="30"/>
      <c r="L22" s="27"/>
      <c r="M22" s="28"/>
      <c r="N22" s="232">
        <f t="shared" si="0"/>
        <v>0</v>
      </c>
      <c r="O22" s="325"/>
      <c r="P22" s="326"/>
      <c r="Q22" s="326"/>
      <c r="R22" s="326"/>
      <c r="S22" s="326"/>
      <c r="T22" s="326"/>
      <c r="U22" s="327"/>
      <c r="V22" s="30"/>
      <c r="W22" s="27"/>
    </row>
    <row r="23" spans="2:23" ht="15.75" customHeight="1" x14ac:dyDescent="0.25">
      <c r="B23" s="28"/>
      <c r="C23" s="7"/>
      <c r="D23" s="340"/>
      <c r="E23" s="323"/>
      <c r="F23" s="323"/>
      <c r="G23" s="323"/>
      <c r="H23" s="323"/>
      <c r="I23" s="323"/>
      <c r="J23" s="324"/>
      <c r="K23" s="30"/>
      <c r="L23" s="27"/>
      <c r="M23" s="28"/>
      <c r="N23" s="232">
        <f t="shared" si="0"/>
        <v>0</v>
      </c>
      <c r="O23" s="325"/>
      <c r="P23" s="326"/>
      <c r="Q23" s="326"/>
      <c r="R23" s="326"/>
      <c r="S23" s="326"/>
      <c r="T23" s="326"/>
      <c r="U23" s="327"/>
      <c r="V23" s="30"/>
      <c r="W23" s="27"/>
    </row>
    <row r="24" spans="2:23" ht="15.75" customHeight="1" x14ac:dyDescent="0.25">
      <c r="B24" s="28"/>
      <c r="C24" s="7"/>
      <c r="D24" s="340"/>
      <c r="E24" s="323"/>
      <c r="F24" s="323"/>
      <c r="G24" s="323"/>
      <c r="H24" s="323"/>
      <c r="I24" s="323"/>
      <c r="J24" s="324"/>
      <c r="K24" s="30"/>
      <c r="L24" s="27"/>
      <c r="M24" s="28"/>
      <c r="N24" s="232">
        <f t="shared" si="0"/>
        <v>0</v>
      </c>
      <c r="O24" s="325"/>
      <c r="P24" s="326"/>
      <c r="Q24" s="326"/>
      <c r="R24" s="326"/>
      <c r="S24" s="326"/>
      <c r="T24" s="326"/>
      <c r="U24" s="327"/>
      <c r="V24" s="30"/>
      <c r="W24" s="27"/>
    </row>
    <row r="25" spans="2:23" ht="15.75" customHeight="1" x14ac:dyDescent="0.25">
      <c r="B25" s="28"/>
      <c r="C25" s="7"/>
      <c r="D25" s="340"/>
      <c r="E25" s="323"/>
      <c r="F25" s="323"/>
      <c r="G25" s="323"/>
      <c r="H25" s="323"/>
      <c r="I25" s="323"/>
      <c r="J25" s="324"/>
      <c r="K25" s="30"/>
      <c r="L25" s="27"/>
      <c r="M25" s="28"/>
      <c r="N25" s="232">
        <f t="shared" si="0"/>
        <v>0</v>
      </c>
      <c r="O25" s="325"/>
      <c r="P25" s="326"/>
      <c r="Q25" s="326"/>
      <c r="R25" s="326"/>
      <c r="S25" s="326"/>
      <c r="T25" s="326"/>
      <c r="U25" s="327"/>
      <c r="V25" s="30"/>
      <c r="W25" s="27"/>
    </row>
    <row r="26" spans="2:23" ht="15.75" customHeight="1" x14ac:dyDescent="0.25">
      <c r="B26" s="28"/>
      <c r="C26" s="29"/>
      <c r="D26" s="29"/>
      <c r="E26" s="29"/>
      <c r="F26" s="29"/>
      <c r="G26" s="29"/>
      <c r="H26" s="29"/>
      <c r="I26" s="29"/>
      <c r="J26" s="29"/>
      <c r="K26" s="30"/>
      <c r="L26" s="27"/>
      <c r="M26" s="28"/>
      <c r="N26" s="29"/>
      <c r="O26" s="29"/>
      <c r="P26" s="29"/>
      <c r="Q26" s="29"/>
      <c r="R26" s="29"/>
      <c r="S26" s="29"/>
      <c r="T26" s="29"/>
      <c r="U26" s="29"/>
      <c r="V26" s="30"/>
      <c r="W26" s="27"/>
    </row>
    <row r="27" spans="2:23" ht="15.75" customHeight="1" x14ac:dyDescent="0.25">
      <c r="B27" s="28"/>
      <c r="C27" s="367" t="s">
        <v>30</v>
      </c>
      <c r="D27" s="320"/>
      <c r="E27" s="320"/>
      <c r="F27" s="320"/>
      <c r="G27" s="320"/>
      <c r="H27" s="320"/>
      <c r="I27" s="320"/>
      <c r="J27" s="304"/>
      <c r="K27" s="30"/>
      <c r="L27" s="27"/>
      <c r="M27" s="28"/>
      <c r="N27" s="367" t="s">
        <v>31</v>
      </c>
      <c r="O27" s="320"/>
      <c r="P27" s="320"/>
      <c r="Q27" s="320"/>
      <c r="R27" s="320"/>
      <c r="S27" s="320"/>
      <c r="T27" s="320"/>
      <c r="U27" s="304"/>
      <c r="V27" s="30"/>
      <c r="W27" s="27"/>
    </row>
    <row r="28" spans="2:23" ht="15.75" customHeight="1" x14ac:dyDescent="0.25">
      <c r="B28" s="28"/>
      <c r="C28" s="305"/>
      <c r="D28" s="321"/>
      <c r="E28" s="321"/>
      <c r="F28" s="321"/>
      <c r="G28" s="321"/>
      <c r="H28" s="321"/>
      <c r="I28" s="321"/>
      <c r="J28" s="306"/>
      <c r="K28" s="30"/>
      <c r="L28" s="27"/>
      <c r="M28" s="28"/>
      <c r="N28" s="305"/>
      <c r="O28" s="321"/>
      <c r="P28" s="321"/>
      <c r="Q28" s="321"/>
      <c r="R28" s="321"/>
      <c r="S28" s="321"/>
      <c r="T28" s="321"/>
      <c r="U28" s="306"/>
      <c r="V28" s="30"/>
      <c r="W28" s="27"/>
    </row>
    <row r="29" spans="2:23" ht="15.75" customHeight="1" x14ac:dyDescent="0.25">
      <c r="B29" s="28"/>
      <c r="C29" s="361" t="s">
        <v>705</v>
      </c>
      <c r="D29" s="320"/>
      <c r="E29" s="320"/>
      <c r="F29" s="320"/>
      <c r="G29" s="320"/>
      <c r="H29" s="320"/>
      <c r="I29" s="320"/>
      <c r="J29" s="304"/>
      <c r="K29" s="30"/>
      <c r="L29" s="27"/>
      <c r="M29" s="28"/>
      <c r="N29" s="369" t="s">
        <v>702</v>
      </c>
      <c r="O29" s="370"/>
      <c r="P29" s="370"/>
      <c r="Q29" s="370"/>
      <c r="R29" s="370"/>
      <c r="S29" s="370"/>
      <c r="T29" s="370"/>
      <c r="U29" s="371"/>
      <c r="V29" s="30"/>
      <c r="W29" s="27"/>
    </row>
    <row r="30" spans="2:23" ht="15.75" customHeight="1" x14ac:dyDescent="0.25">
      <c r="B30" s="28"/>
      <c r="C30" s="362"/>
      <c r="D30" s="363"/>
      <c r="E30" s="363"/>
      <c r="F30" s="363"/>
      <c r="G30" s="363"/>
      <c r="H30" s="363"/>
      <c r="I30" s="363"/>
      <c r="J30" s="364"/>
      <c r="K30" s="30"/>
      <c r="L30" s="27"/>
      <c r="M30" s="28"/>
      <c r="N30" s="372"/>
      <c r="O30" s="373"/>
      <c r="P30" s="373"/>
      <c r="Q30" s="373"/>
      <c r="R30" s="373"/>
      <c r="S30" s="373"/>
      <c r="T30" s="373"/>
      <c r="U30" s="374"/>
      <c r="V30" s="30"/>
      <c r="W30" s="27"/>
    </row>
    <row r="31" spans="2:23" ht="15.75" customHeight="1" x14ac:dyDescent="0.25">
      <c r="B31" s="28"/>
      <c r="C31" s="305"/>
      <c r="D31" s="321"/>
      <c r="E31" s="321"/>
      <c r="F31" s="321"/>
      <c r="G31" s="321"/>
      <c r="H31" s="321"/>
      <c r="I31" s="321"/>
      <c r="J31" s="306"/>
      <c r="K31" s="30"/>
      <c r="L31" s="27"/>
      <c r="M31" s="28"/>
      <c r="N31" s="375"/>
      <c r="O31" s="376"/>
      <c r="P31" s="376"/>
      <c r="Q31" s="376"/>
      <c r="R31" s="376"/>
      <c r="S31" s="376"/>
      <c r="T31" s="376"/>
      <c r="U31" s="377"/>
      <c r="V31" s="30"/>
      <c r="W31" s="27"/>
    </row>
    <row r="32" spans="2:23" ht="15.75" customHeight="1" x14ac:dyDescent="0.25">
      <c r="B32" s="28"/>
      <c r="C32" s="29"/>
      <c r="D32" s="29"/>
      <c r="E32" s="29"/>
      <c r="F32" s="29"/>
      <c r="G32" s="29"/>
      <c r="H32" s="29"/>
      <c r="I32" s="29"/>
      <c r="J32" s="29"/>
      <c r="K32" s="30"/>
      <c r="L32" s="27"/>
      <c r="M32" s="28"/>
      <c r="N32" s="29"/>
      <c r="O32" s="29"/>
      <c r="P32" s="29"/>
      <c r="Q32" s="29"/>
      <c r="R32" s="29"/>
      <c r="S32" s="29"/>
      <c r="T32" s="29"/>
      <c r="U32" s="29"/>
      <c r="V32" s="30"/>
      <c r="W32" s="27"/>
    </row>
    <row r="33" spans="2:23" ht="15.75" customHeight="1" x14ac:dyDescent="0.25">
      <c r="B33" s="28"/>
      <c r="C33" s="365" t="s">
        <v>32</v>
      </c>
      <c r="D33" s="326"/>
      <c r="E33" s="326"/>
      <c r="F33" s="326"/>
      <c r="G33" s="326"/>
      <c r="H33" s="326"/>
      <c r="I33" s="326"/>
      <c r="J33" s="327"/>
      <c r="K33" s="30"/>
      <c r="L33" s="27"/>
      <c r="M33" s="28"/>
      <c r="N33" s="365" t="s">
        <v>33</v>
      </c>
      <c r="O33" s="326"/>
      <c r="P33" s="326"/>
      <c r="Q33" s="326"/>
      <c r="R33" s="326"/>
      <c r="S33" s="326"/>
      <c r="T33" s="326"/>
      <c r="U33" s="327"/>
      <c r="V33" s="30"/>
      <c r="W33" s="27"/>
    </row>
    <row r="34" spans="2:23" ht="15.75" customHeight="1" x14ac:dyDescent="0.25">
      <c r="B34" s="28"/>
      <c r="C34" s="366" t="s">
        <v>3</v>
      </c>
      <c r="D34" s="367" t="s">
        <v>34</v>
      </c>
      <c r="E34" s="320"/>
      <c r="F34" s="320"/>
      <c r="G34" s="320"/>
      <c r="H34" s="320"/>
      <c r="I34" s="320"/>
      <c r="J34" s="304"/>
      <c r="K34" s="30"/>
      <c r="L34" s="27"/>
      <c r="M34" s="28"/>
      <c r="N34" s="366" t="s">
        <v>3</v>
      </c>
      <c r="O34" s="367" t="s">
        <v>35</v>
      </c>
      <c r="P34" s="320"/>
      <c r="Q34" s="320"/>
      <c r="R34" s="320"/>
      <c r="S34" s="320"/>
      <c r="T34" s="320"/>
      <c r="U34" s="304"/>
      <c r="V34" s="30"/>
      <c r="W34" s="27"/>
    </row>
    <row r="35" spans="2:23" ht="15.75" customHeight="1" x14ac:dyDescent="0.25">
      <c r="B35" s="28"/>
      <c r="C35" s="331"/>
      <c r="D35" s="305"/>
      <c r="E35" s="321"/>
      <c r="F35" s="321"/>
      <c r="G35" s="321"/>
      <c r="H35" s="321"/>
      <c r="I35" s="321"/>
      <c r="J35" s="306"/>
      <c r="K35" s="30"/>
      <c r="L35" s="27"/>
      <c r="M35" s="28"/>
      <c r="N35" s="331"/>
      <c r="O35" s="305"/>
      <c r="P35" s="321"/>
      <c r="Q35" s="321"/>
      <c r="R35" s="321"/>
      <c r="S35" s="321"/>
      <c r="T35" s="321"/>
      <c r="U35" s="306"/>
      <c r="V35" s="30"/>
      <c r="W35" s="27"/>
    </row>
    <row r="36" spans="2:23" ht="33.75" customHeight="1" x14ac:dyDescent="0.25">
      <c r="B36" s="28"/>
      <c r="C36" s="231">
        <f>+'[1]3.ARBOL PROBLEMA Y OBJETIVOS'!$C$36</f>
        <v>1</v>
      </c>
      <c r="D36" s="368" t="s">
        <v>704</v>
      </c>
      <c r="E36" s="323"/>
      <c r="F36" s="323"/>
      <c r="G36" s="323"/>
      <c r="H36" s="323"/>
      <c r="I36" s="323"/>
      <c r="J36" s="324"/>
      <c r="K36" s="30"/>
      <c r="L36" s="27"/>
      <c r="M36" s="28"/>
      <c r="N36" s="231">
        <f t="shared" ref="N36:N43" si="1">+C36</f>
        <v>1</v>
      </c>
      <c r="O36" s="322" t="s">
        <v>703</v>
      </c>
      <c r="P36" s="335"/>
      <c r="Q36" s="335"/>
      <c r="R36" s="335"/>
      <c r="S36" s="335"/>
      <c r="T36" s="335"/>
      <c r="U36" s="336"/>
      <c r="V36" s="30"/>
      <c r="W36" s="27"/>
    </row>
    <row r="37" spans="2:23" ht="15.75" customHeight="1" x14ac:dyDescent="0.25">
      <c r="B37" s="28"/>
      <c r="C37" s="8"/>
      <c r="D37" s="325"/>
      <c r="E37" s="326"/>
      <c r="F37" s="326"/>
      <c r="G37" s="326"/>
      <c r="H37" s="326"/>
      <c r="I37" s="326"/>
      <c r="J37" s="327"/>
      <c r="K37" s="30"/>
      <c r="L37" s="27"/>
      <c r="M37" s="28"/>
      <c r="N37" s="232">
        <f t="shared" si="1"/>
        <v>0</v>
      </c>
      <c r="O37" s="325"/>
      <c r="P37" s="326"/>
      <c r="Q37" s="326"/>
      <c r="R37" s="326"/>
      <c r="S37" s="326"/>
      <c r="T37" s="326"/>
      <c r="U37" s="327"/>
      <c r="V37" s="30"/>
      <c r="W37" s="27"/>
    </row>
    <row r="38" spans="2:23" ht="15.75" customHeight="1" x14ac:dyDescent="0.25">
      <c r="B38" s="28"/>
      <c r="C38" s="8"/>
      <c r="D38" s="325"/>
      <c r="E38" s="326"/>
      <c r="F38" s="326"/>
      <c r="G38" s="326"/>
      <c r="H38" s="326"/>
      <c r="I38" s="326"/>
      <c r="J38" s="327"/>
      <c r="K38" s="30"/>
      <c r="L38" s="27"/>
      <c r="M38" s="28"/>
      <c r="N38" s="232">
        <f t="shared" si="1"/>
        <v>0</v>
      </c>
      <c r="O38" s="325"/>
      <c r="P38" s="326"/>
      <c r="Q38" s="326"/>
      <c r="R38" s="326"/>
      <c r="S38" s="326"/>
      <c r="T38" s="326"/>
      <c r="U38" s="327"/>
      <c r="V38" s="30"/>
      <c r="W38" s="27"/>
    </row>
    <row r="39" spans="2:23" ht="15.75" customHeight="1" x14ac:dyDescent="0.25">
      <c r="B39" s="28"/>
      <c r="C39" s="8"/>
      <c r="D39" s="325"/>
      <c r="E39" s="326"/>
      <c r="F39" s="326"/>
      <c r="G39" s="326"/>
      <c r="H39" s="326"/>
      <c r="I39" s="326"/>
      <c r="J39" s="327"/>
      <c r="K39" s="30"/>
      <c r="L39" s="27"/>
      <c r="M39" s="28"/>
      <c r="N39" s="232">
        <f t="shared" si="1"/>
        <v>0</v>
      </c>
      <c r="O39" s="325"/>
      <c r="P39" s="326"/>
      <c r="Q39" s="326"/>
      <c r="R39" s="326"/>
      <c r="S39" s="326"/>
      <c r="T39" s="326"/>
      <c r="U39" s="327"/>
      <c r="V39" s="30"/>
      <c r="W39" s="27"/>
    </row>
    <row r="40" spans="2:23" ht="15.75" customHeight="1" x14ac:dyDescent="0.25">
      <c r="B40" s="28"/>
      <c r="C40" s="8"/>
      <c r="D40" s="325"/>
      <c r="E40" s="326"/>
      <c r="F40" s="326"/>
      <c r="G40" s="326"/>
      <c r="H40" s="326"/>
      <c r="I40" s="326"/>
      <c r="J40" s="327"/>
      <c r="K40" s="30"/>
      <c r="L40" s="27"/>
      <c r="M40" s="28"/>
      <c r="N40" s="232">
        <f t="shared" si="1"/>
        <v>0</v>
      </c>
      <c r="O40" s="325"/>
      <c r="P40" s="326"/>
      <c r="Q40" s="326"/>
      <c r="R40" s="326"/>
      <c r="S40" s="326"/>
      <c r="T40" s="326"/>
      <c r="U40" s="327"/>
      <c r="V40" s="30"/>
      <c r="W40" s="27"/>
    </row>
    <row r="41" spans="2:23" ht="15.75" customHeight="1" x14ac:dyDescent="0.25">
      <c r="B41" s="28"/>
      <c r="C41" s="8"/>
      <c r="D41" s="325"/>
      <c r="E41" s="326"/>
      <c r="F41" s="326"/>
      <c r="G41" s="326"/>
      <c r="H41" s="326"/>
      <c r="I41" s="326"/>
      <c r="J41" s="327"/>
      <c r="K41" s="30"/>
      <c r="L41" s="27"/>
      <c r="M41" s="28"/>
      <c r="N41" s="232">
        <f t="shared" si="1"/>
        <v>0</v>
      </c>
      <c r="O41" s="325"/>
      <c r="P41" s="326"/>
      <c r="Q41" s="326"/>
      <c r="R41" s="326"/>
      <c r="S41" s="326"/>
      <c r="T41" s="326"/>
      <c r="U41" s="327"/>
      <c r="V41" s="30"/>
      <c r="W41" s="27"/>
    </row>
    <row r="42" spans="2:23" ht="15.75" customHeight="1" x14ac:dyDescent="0.25">
      <c r="B42" s="28"/>
      <c r="C42" s="8"/>
      <c r="D42" s="325"/>
      <c r="E42" s="326"/>
      <c r="F42" s="326"/>
      <c r="G42" s="326"/>
      <c r="H42" s="326"/>
      <c r="I42" s="326"/>
      <c r="J42" s="327"/>
      <c r="K42" s="30"/>
      <c r="L42" s="27"/>
      <c r="M42" s="28"/>
      <c r="N42" s="232">
        <f t="shared" si="1"/>
        <v>0</v>
      </c>
      <c r="O42" s="325"/>
      <c r="P42" s="326"/>
      <c r="Q42" s="326"/>
      <c r="R42" s="326"/>
      <c r="S42" s="326"/>
      <c r="T42" s="326"/>
      <c r="U42" s="327"/>
      <c r="V42" s="30"/>
      <c r="W42" s="27"/>
    </row>
    <row r="43" spans="2:23" ht="15.75" customHeight="1" x14ac:dyDescent="0.25">
      <c r="B43" s="28"/>
      <c r="C43" s="8"/>
      <c r="D43" s="325"/>
      <c r="E43" s="326"/>
      <c r="F43" s="326"/>
      <c r="G43" s="326"/>
      <c r="H43" s="326"/>
      <c r="I43" s="326"/>
      <c r="J43" s="327"/>
      <c r="K43" s="30"/>
      <c r="L43" s="27"/>
      <c r="M43" s="28"/>
      <c r="N43" s="232">
        <f t="shared" si="1"/>
        <v>0</v>
      </c>
      <c r="O43" s="325"/>
      <c r="P43" s="326"/>
      <c r="Q43" s="326"/>
      <c r="R43" s="326"/>
      <c r="S43" s="326"/>
      <c r="T43" s="326"/>
      <c r="U43" s="327"/>
      <c r="V43" s="30"/>
      <c r="W43" s="27"/>
    </row>
    <row r="44" spans="2:23" ht="15.75" customHeight="1" x14ac:dyDescent="0.25">
      <c r="B44" s="28"/>
      <c r="C44" s="29"/>
      <c r="D44" s="29"/>
      <c r="E44" s="29"/>
      <c r="F44" s="29"/>
      <c r="G44" s="29"/>
      <c r="H44" s="29"/>
      <c r="I44" s="29"/>
      <c r="J44" s="29"/>
      <c r="K44" s="30"/>
      <c r="L44" s="27"/>
      <c r="M44" s="28"/>
      <c r="N44" s="29"/>
      <c r="O44" s="29"/>
      <c r="P44" s="29"/>
      <c r="Q44" s="29"/>
      <c r="R44" s="29"/>
      <c r="S44" s="29"/>
      <c r="T44" s="29"/>
      <c r="U44" s="29"/>
      <c r="V44" s="30"/>
      <c r="W44" s="27"/>
    </row>
    <row r="45" spans="2:23" ht="15.75" customHeight="1" x14ac:dyDescent="0.25">
      <c r="B45" s="31"/>
      <c r="C45" s="32"/>
      <c r="D45" s="32"/>
      <c r="E45" s="32"/>
      <c r="F45" s="32"/>
      <c r="G45" s="32"/>
      <c r="H45" s="32"/>
      <c r="I45" s="32"/>
      <c r="J45" s="32"/>
      <c r="K45" s="33"/>
      <c r="L45" s="27"/>
      <c r="M45" s="31"/>
      <c r="N45" s="32"/>
      <c r="O45" s="32"/>
      <c r="P45" s="32"/>
      <c r="Q45" s="32"/>
      <c r="R45" s="32"/>
      <c r="S45" s="32"/>
      <c r="T45" s="32"/>
      <c r="U45" s="32"/>
      <c r="V45" s="33"/>
      <c r="W45" s="27"/>
    </row>
    <row r="46" spans="2:23" ht="15.75" customHeight="1" x14ac:dyDescent="0.2">
      <c r="L46" s="22"/>
      <c r="W46" s="22"/>
    </row>
    <row r="47" spans="2:23" ht="15.75" customHeight="1" x14ac:dyDescent="0.2">
      <c r="L47" s="22"/>
      <c r="W47" s="22"/>
    </row>
    <row r="48" spans="2:23" ht="15.75" customHeight="1" x14ac:dyDescent="0.2">
      <c r="B48" s="379" t="s">
        <v>36</v>
      </c>
      <c r="C48" s="320"/>
      <c r="D48" s="320"/>
      <c r="E48" s="320"/>
      <c r="F48" s="320"/>
      <c r="G48" s="320"/>
      <c r="H48" s="320"/>
      <c r="I48" s="304"/>
      <c r="L48" s="22"/>
      <c r="W48" s="22"/>
    </row>
    <row r="49" spans="2:23" ht="15.75" customHeight="1" x14ac:dyDescent="0.2">
      <c r="B49" s="362"/>
      <c r="C49" s="363"/>
      <c r="D49" s="363"/>
      <c r="E49" s="363"/>
      <c r="F49" s="363"/>
      <c r="G49" s="363"/>
      <c r="H49" s="363"/>
      <c r="I49" s="364"/>
      <c r="L49" s="22"/>
      <c r="W49" s="22"/>
    </row>
    <row r="50" spans="2:23" ht="15.75" customHeight="1" x14ac:dyDescent="0.2">
      <c r="B50" s="362"/>
      <c r="C50" s="363"/>
      <c r="D50" s="363"/>
      <c r="E50" s="363"/>
      <c r="F50" s="363"/>
      <c r="G50" s="363"/>
      <c r="H50" s="363"/>
      <c r="I50" s="364"/>
      <c r="L50" s="22"/>
    </row>
    <row r="51" spans="2:23" ht="15.75" customHeight="1" x14ac:dyDescent="0.2">
      <c r="B51" s="362"/>
      <c r="C51" s="363"/>
      <c r="D51" s="363"/>
      <c r="E51" s="363"/>
      <c r="F51" s="363"/>
      <c r="G51" s="363"/>
      <c r="H51" s="363"/>
      <c r="I51" s="364"/>
      <c r="L51" s="22"/>
    </row>
    <row r="52" spans="2:23" ht="15.75" customHeight="1" x14ac:dyDescent="0.2">
      <c r="B52" s="362"/>
      <c r="C52" s="363"/>
      <c r="D52" s="363"/>
      <c r="E52" s="363"/>
      <c r="F52" s="363"/>
      <c r="G52" s="363"/>
      <c r="H52" s="363"/>
      <c r="I52" s="364"/>
      <c r="L52" s="22"/>
    </row>
    <row r="53" spans="2:23" ht="15.75" customHeight="1" x14ac:dyDescent="0.2">
      <c r="B53" s="362"/>
      <c r="C53" s="363"/>
      <c r="D53" s="363"/>
      <c r="E53" s="363"/>
      <c r="F53" s="363"/>
      <c r="G53" s="363"/>
      <c r="H53" s="363"/>
      <c r="I53" s="364"/>
      <c r="L53" s="22"/>
    </row>
    <row r="54" spans="2:23" ht="15.75" customHeight="1" x14ac:dyDescent="0.2">
      <c r="B54" s="305"/>
      <c r="C54" s="321"/>
      <c r="D54" s="321"/>
      <c r="E54" s="321"/>
      <c r="F54" s="321"/>
      <c r="G54" s="321"/>
      <c r="H54" s="321"/>
      <c r="I54" s="306"/>
      <c r="L54" s="22"/>
      <c r="W54" s="22"/>
    </row>
    <row r="55" spans="2:23" ht="15.75" customHeight="1" x14ac:dyDescent="0.2">
      <c r="L55" s="22"/>
      <c r="W55" s="22"/>
    </row>
    <row r="56" spans="2:23" ht="15.75" customHeight="1" x14ac:dyDescent="0.25">
      <c r="B56" s="24"/>
      <c r="C56" s="25"/>
      <c r="D56" s="25"/>
      <c r="E56" s="25"/>
      <c r="F56" s="25"/>
      <c r="G56" s="25"/>
      <c r="H56" s="25"/>
      <c r="I56" s="26"/>
      <c r="L56" s="22"/>
      <c r="W56" s="22"/>
    </row>
    <row r="57" spans="2:23" ht="15.75" customHeight="1" x14ac:dyDescent="0.25">
      <c r="B57" s="28"/>
      <c r="C57" s="367" t="s">
        <v>37</v>
      </c>
      <c r="D57" s="320"/>
      <c r="E57" s="320"/>
      <c r="F57" s="320"/>
      <c r="G57" s="320"/>
      <c r="H57" s="304"/>
      <c r="I57" s="30"/>
      <c r="L57" s="22"/>
      <c r="W57" s="22"/>
    </row>
    <row r="58" spans="2:23" ht="15.75" customHeight="1" x14ac:dyDescent="0.25">
      <c r="B58" s="28"/>
      <c r="C58" s="305"/>
      <c r="D58" s="321"/>
      <c r="E58" s="321"/>
      <c r="F58" s="321"/>
      <c r="G58" s="321"/>
      <c r="H58" s="306"/>
      <c r="I58" s="30"/>
      <c r="L58" s="22"/>
      <c r="W58" s="22"/>
    </row>
    <row r="59" spans="2:23" ht="15.75" customHeight="1" x14ac:dyDescent="0.25">
      <c r="B59" s="28"/>
      <c r="C59" s="34"/>
      <c r="D59" s="34"/>
      <c r="E59" s="34"/>
      <c r="F59" s="34"/>
      <c r="G59" s="34"/>
      <c r="H59" s="34"/>
      <c r="I59" s="30"/>
      <c r="L59" s="22"/>
      <c r="W59" s="22"/>
    </row>
    <row r="60" spans="2:23" ht="15.75" customHeight="1" x14ac:dyDescent="0.25">
      <c r="B60" s="28"/>
      <c r="C60" s="393" t="s">
        <v>38</v>
      </c>
      <c r="D60" s="304"/>
      <c r="E60" s="390">
        <f>LEN(C65)</f>
        <v>399</v>
      </c>
      <c r="F60" s="34"/>
      <c r="G60" s="392" t="s">
        <v>39</v>
      </c>
      <c r="H60" s="390" t="str">
        <f>IF(E60&lt;=400,"CORRECTO","RECORTAR")</f>
        <v>CORRECTO</v>
      </c>
      <c r="I60" s="30"/>
      <c r="L60" s="27"/>
      <c r="W60" s="22"/>
    </row>
    <row r="61" spans="2:23" ht="15.75" customHeight="1" x14ac:dyDescent="0.25">
      <c r="B61" s="28"/>
      <c r="C61" s="305"/>
      <c r="D61" s="306"/>
      <c r="E61" s="391"/>
      <c r="F61" s="34"/>
      <c r="G61" s="331"/>
      <c r="H61" s="331"/>
      <c r="I61" s="30"/>
      <c r="L61" s="22"/>
      <c r="W61" s="22"/>
    </row>
    <row r="62" spans="2:23" ht="15.75" customHeight="1" x14ac:dyDescent="0.25">
      <c r="B62" s="28"/>
      <c r="C62" s="29"/>
      <c r="D62" s="29"/>
      <c r="E62" s="29"/>
      <c r="F62" s="29"/>
      <c r="G62" s="29"/>
      <c r="H62" s="29"/>
      <c r="I62" s="30"/>
      <c r="L62" s="22"/>
      <c r="W62" s="22"/>
    </row>
    <row r="63" spans="2:23" ht="15.75" customHeight="1" x14ac:dyDescent="0.25">
      <c r="B63" s="28"/>
      <c r="C63" s="367" t="s">
        <v>40</v>
      </c>
      <c r="D63" s="320"/>
      <c r="E63" s="320"/>
      <c r="F63" s="320"/>
      <c r="G63" s="320"/>
      <c r="H63" s="304"/>
      <c r="I63" s="30"/>
      <c r="L63" s="22"/>
      <c r="W63" s="22"/>
    </row>
    <row r="64" spans="2:23" ht="15.75" customHeight="1" x14ac:dyDescent="0.25">
      <c r="B64" s="28"/>
      <c r="C64" s="305"/>
      <c r="D64" s="321"/>
      <c r="E64" s="321"/>
      <c r="F64" s="321"/>
      <c r="G64" s="321"/>
      <c r="H64" s="306"/>
      <c r="I64" s="30"/>
      <c r="L64" s="22"/>
      <c r="W64" s="22"/>
    </row>
    <row r="65" spans="2:23" ht="15.75" customHeight="1" x14ac:dyDescent="0.25">
      <c r="B65" s="28"/>
      <c r="C65" s="380" t="s">
        <v>772</v>
      </c>
      <c r="D65" s="381"/>
      <c r="E65" s="381"/>
      <c r="F65" s="381"/>
      <c r="G65" s="381"/>
      <c r="H65" s="382"/>
      <c r="I65" s="30"/>
      <c r="L65" s="22"/>
      <c r="W65" s="22"/>
    </row>
    <row r="66" spans="2:23" ht="15.75" customHeight="1" x14ac:dyDescent="0.25">
      <c r="B66" s="28"/>
      <c r="C66" s="383"/>
      <c r="D66" s="384"/>
      <c r="E66" s="384"/>
      <c r="F66" s="384"/>
      <c r="G66" s="384"/>
      <c r="H66" s="385"/>
      <c r="I66" s="30"/>
      <c r="L66" s="22"/>
      <c r="W66" s="22"/>
    </row>
    <row r="67" spans="2:23" ht="15.75" customHeight="1" x14ac:dyDescent="0.25">
      <c r="B67" s="28"/>
      <c r="C67" s="383"/>
      <c r="D67" s="384"/>
      <c r="E67" s="384"/>
      <c r="F67" s="384"/>
      <c r="G67" s="384"/>
      <c r="H67" s="385"/>
      <c r="I67" s="30"/>
      <c r="L67" s="22"/>
      <c r="W67" s="22"/>
    </row>
    <row r="68" spans="2:23" ht="15.75" customHeight="1" x14ac:dyDescent="0.25">
      <c r="B68" s="28"/>
      <c r="C68" s="383"/>
      <c r="D68" s="384"/>
      <c r="E68" s="384"/>
      <c r="F68" s="384"/>
      <c r="G68" s="384"/>
      <c r="H68" s="385"/>
      <c r="I68" s="30"/>
      <c r="L68" s="22"/>
      <c r="W68" s="22"/>
    </row>
    <row r="69" spans="2:23" ht="15.75" customHeight="1" x14ac:dyDescent="0.25">
      <c r="B69" s="28"/>
      <c r="C69" s="383"/>
      <c r="D69" s="384"/>
      <c r="E69" s="384"/>
      <c r="F69" s="384"/>
      <c r="G69" s="384"/>
      <c r="H69" s="385"/>
      <c r="I69" s="30"/>
      <c r="L69" s="22"/>
      <c r="W69" s="22"/>
    </row>
    <row r="70" spans="2:23" ht="15.75" customHeight="1" x14ac:dyDescent="0.25">
      <c r="B70" s="28"/>
      <c r="C70" s="383"/>
      <c r="D70" s="384"/>
      <c r="E70" s="384"/>
      <c r="F70" s="384"/>
      <c r="G70" s="384"/>
      <c r="H70" s="385"/>
      <c r="I70" s="30"/>
      <c r="L70" s="22"/>
      <c r="W70" s="22"/>
    </row>
    <row r="71" spans="2:23" ht="15.75" customHeight="1" x14ac:dyDescent="0.25">
      <c r="B71" s="28"/>
      <c r="C71" s="386"/>
      <c r="D71" s="387"/>
      <c r="E71" s="387"/>
      <c r="F71" s="387"/>
      <c r="G71" s="387"/>
      <c r="H71" s="388"/>
      <c r="I71" s="30"/>
      <c r="L71" s="22"/>
      <c r="W71" s="22"/>
    </row>
    <row r="72" spans="2:23" ht="15.75" customHeight="1" x14ac:dyDescent="0.25">
      <c r="B72" s="28"/>
      <c r="C72" s="367" t="s">
        <v>41</v>
      </c>
      <c r="D72" s="304"/>
      <c r="E72" s="389" t="s">
        <v>707</v>
      </c>
      <c r="F72" s="320"/>
      <c r="G72" s="320"/>
      <c r="H72" s="304"/>
      <c r="I72" s="30"/>
      <c r="L72" s="22"/>
      <c r="W72" s="22"/>
    </row>
    <row r="73" spans="2:23" ht="15.75" customHeight="1" x14ac:dyDescent="0.25">
      <c r="B73" s="28"/>
      <c r="C73" s="305"/>
      <c r="D73" s="306"/>
      <c r="E73" s="305"/>
      <c r="F73" s="321"/>
      <c r="G73" s="321"/>
      <c r="H73" s="306"/>
      <c r="I73" s="30"/>
      <c r="L73" s="22"/>
      <c r="W73" s="22"/>
    </row>
    <row r="74" spans="2:23" ht="15.75" customHeight="1" x14ac:dyDescent="0.25">
      <c r="B74" s="28"/>
      <c r="C74" s="34"/>
      <c r="D74" s="34"/>
      <c r="E74" s="34"/>
      <c r="F74" s="34"/>
      <c r="G74" s="34"/>
      <c r="H74" s="34"/>
      <c r="I74" s="30"/>
      <c r="L74" s="22"/>
      <c r="W74" s="22"/>
    </row>
    <row r="75" spans="2:23" ht="15.75" customHeight="1" x14ac:dyDescent="0.25">
      <c r="B75" s="28"/>
      <c r="C75" s="35" t="s">
        <v>42</v>
      </c>
      <c r="D75" s="35"/>
      <c r="E75" s="35"/>
      <c r="F75" s="34"/>
      <c r="G75" s="34"/>
      <c r="H75" s="34"/>
      <c r="I75" s="30"/>
      <c r="L75" s="22"/>
      <c r="W75" s="22"/>
    </row>
    <row r="76" spans="2:23" ht="15.75" customHeight="1" x14ac:dyDescent="0.2">
      <c r="B76" s="36"/>
      <c r="C76" s="37"/>
      <c r="D76" s="37"/>
      <c r="E76" s="37"/>
      <c r="F76" s="37"/>
      <c r="G76" s="37"/>
      <c r="H76" s="37"/>
      <c r="I76" s="38"/>
      <c r="L76" s="22"/>
      <c r="W76" s="22"/>
    </row>
    <row r="77" spans="2:23" ht="15.75" customHeight="1" x14ac:dyDescent="0.2">
      <c r="L77" s="22"/>
      <c r="W77" s="22"/>
    </row>
    <row r="78" spans="2:23" ht="15.75" customHeight="1" x14ac:dyDescent="0.2">
      <c r="L78" s="22"/>
      <c r="W78" s="22"/>
    </row>
    <row r="79" spans="2:23" ht="15.75" customHeight="1" x14ac:dyDescent="0.2">
      <c r="L79" s="22"/>
      <c r="W79" s="22"/>
    </row>
    <row r="80" spans="2:23" ht="15.75" customHeight="1" x14ac:dyDescent="0.2">
      <c r="L80" s="22"/>
      <c r="W80" s="22"/>
    </row>
    <row r="81" spans="12:23" ht="15.75" customHeight="1" x14ac:dyDescent="0.2">
      <c r="L81" s="22"/>
      <c r="W81" s="22"/>
    </row>
    <row r="82" spans="12:23" ht="15.75" customHeight="1" x14ac:dyDescent="0.2">
      <c r="L82" s="22"/>
    </row>
    <row r="83" spans="12:23" ht="15.75" customHeight="1" x14ac:dyDescent="0.2">
      <c r="L83" s="22"/>
    </row>
    <row r="84" spans="12:23" ht="15.75" customHeight="1" x14ac:dyDescent="0.2">
      <c r="L84" s="22"/>
    </row>
    <row r="85" spans="12:23" ht="15.75" customHeight="1" x14ac:dyDescent="0.2">
      <c r="L85" s="22"/>
    </row>
    <row r="86" spans="12:23" ht="15.75" customHeight="1" x14ac:dyDescent="0.2">
      <c r="L86" s="22"/>
    </row>
    <row r="87" spans="12:23" ht="15.75" customHeight="1" x14ac:dyDescent="0.2">
      <c r="L87" s="22"/>
    </row>
    <row r="88" spans="12:23" ht="15.75" customHeight="1" x14ac:dyDescent="0.2">
      <c r="L88" s="22"/>
    </row>
    <row r="89" spans="12:23" ht="15.75" customHeight="1" x14ac:dyDescent="0.2">
      <c r="L89" s="22"/>
    </row>
    <row r="90" spans="12:23" ht="15.75" customHeight="1" x14ac:dyDescent="0.2">
      <c r="L90" s="22"/>
    </row>
    <row r="91" spans="12:23" ht="15.75" customHeight="1" x14ac:dyDescent="0.2">
      <c r="L91" s="22"/>
    </row>
    <row r="92" spans="12:23" ht="15.75" customHeight="1" x14ac:dyDescent="0.2">
      <c r="L92" s="22"/>
    </row>
    <row r="93" spans="12:23" ht="15.75" customHeight="1" x14ac:dyDescent="0.2">
      <c r="L93" s="22"/>
    </row>
    <row r="94" spans="12:23" ht="15.75" customHeight="1" x14ac:dyDescent="0.2">
      <c r="L94" s="22"/>
    </row>
    <row r="95" spans="12:23" ht="15.75" customHeight="1" x14ac:dyDescent="0.2">
      <c r="L95" s="22"/>
    </row>
    <row r="96" spans="12:23" ht="15.75" customHeight="1" x14ac:dyDescent="0.2">
      <c r="L96" s="22"/>
    </row>
    <row r="97" spans="12:12" ht="15.75" customHeight="1" x14ac:dyDescent="0.2">
      <c r="L97" s="22"/>
    </row>
    <row r="98" spans="12:12" ht="15.75" customHeight="1" x14ac:dyDescent="0.2">
      <c r="L98" s="22"/>
    </row>
    <row r="99" spans="12:12" ht="15.75" customHeight="1" x14ac:dyDescent="0.2">
      <c r="L99" s="22"/>
    </row>
    <row r="100" spans="12:12" ht="15.75" customHeight="1" x14ac:dyDescent="0.2">
      <c r="L100" s="22"/>
    </row>
    <row r="101" spans="12:12" ht="15.75" customHeight="1" x14ac:dyDescent="0.2">
      <c r="L101" s="22"/>
    </row>
    <row r="102" spans="12:12" ht="15.75" customHeight="1" x14ac:dyDescent="0.2">
      <c r="L102" s="22"/>
    </row>
    <row r="103" spans="12:12" ht="15.75" customHeight="1" x14ac:dyDescent="0.2">
      <c r="L103" s="22"/>
    </row>
    <row r="104" spans="12:12" ht="15.75" customHeight="1" x14ac:dyDescent="0.2">
      <c r="L104" s="22"/>
    </row>
    <row r="105" spans="12:12" ht="15.75" customHeight="1" x14ac:dyDescent="0.2">
      <c r="L105" s="22"/>
    </row>
    <row r="106" spans="12:12" ht="15.75" customHeight="1" x14ac:dyDescent="0.2">
      <c r="L106" s="22"/>
    </row>
    <row r="107" spans="12:12" ht="15.75" customHeight="1" x14ac:dyDescent="0.2">
      <c r="L107" s="22"/>
    </row>
    <row r="108" spans="12:12" ht="15.75" customHeight="1" x14ac:dyDescent="0.2">
      <c r="L108" s="22"/>
    </row>
    <row r="109" spans="12:12" ht="15.75" customHeight="1" x14ac:dyDescent="0.2">
      <c r="L109" s="22"/>
    </row>
    <row r="110" spans="12:12" ht="15.75" customHeight="1" x14ac:dyDescent="0.2">
      <c r="L110" s="22"/>
    </row>
    <row r="111" spans="12:12" ht="15.75" customHeight="1" x14ac:dyDescent="0.2">
      <c r="L111" s="22"/>
    </row>
    <row r="112" spans="12:12" ht="15.75" customHeight="1" x14ac:dyDescent="0.2">
      <c r="L112" s="22"/>
    </row>
    <row r="113" spans="12:12" ht="15.75" customHeight="1" x14ac:dyDescent="0.2">
      <c r="L113" s="22"/>
    </row>
    <row r="114" spans="12:12" ht="15.75" customHeight="1" x14ac:dyDescent="0.2">
      <c r="L114" s="22"/>
    </row>
    <row r="115" spans="12:12" ht="15.75" customHeight="1" x14ac:dyDescent="0.2">
      <c r="L115" s="22"/>
    </row>
    <row r="116" spans="12:12" ht="15.75" customHeight="1" x14ac:dyDescent="0.2">
      <c r="L116" s="22"/>
    </row>
    <row r="117" spans="12:12" ht="15.75" customHeight="1" x14ac:dyDescent="0.2"/>
    <row r="118" spans="12:12" ht="15.75" customHeight="1" x14ac:dyDescent="0.2"/>
    <row r="119" spans="12:12" ht="15.75" customHeight="1" x14ac:dyDescent="0.2"/>
    <row r="120" spans="12:12" ht="15.75" customHeight="1" x14ac:dyDescent="0.2"/>
    <row r="121" spans="12:12" ht="15.75" customHeight="1" x14ac:dyDescent="0.2"/>
    <row r="122" spans="12:12" ht="15.75" customHeight="1" x14ac:dyDescent="0.2"/>
    <row r="123" spans="12:12" ht="15.75" customHeight="1" x14ac:dyDescent="0.2"/>
    <row r="124" spans="12:12" ht="15.75" customHeight="1" x14ac:dyDescent="0.2"/>
    <row r="125" spans="12:12" ht="15.75" customHeight="1" x14ac:dyDescent="0.2"/>
    <row r="126" spans="12:12" ht="15.75" customHeight="1" x14ac:dyDescent="0.2"/>
    <row r="127" spans="12:12" ht="15.75" customHeight="1" x14ac:dyDescent="0.2"/>
    <row r="128" spans="12:12"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sheetData>
  <mergeCells count="62">
    <mergeCell ref="C63:H64"/>
    <mergeCell ref="C65:H71"/>
    <mergeCell ref="C72:D73"/>
    <mergeCell ref="E72:H73"/>
    <mergeCell ref="B48:I54"/>
    <mergeCell ref="C57:H58"/>
    <mergeCell ref="E60:E61"/>
    <mergeCell ref="G60:G61"/>
    <mergeCell ref="H60:H61"/>
    <mergeCell ref="C60:D61"/>
    <mergeCell ref="B2:K8"/>
    <mergeCell ref="M2:V8"/>
    <mergeCell ref="C12:J13"/>
    <mergeCell ref="N12:U13"/>
    <mergeCell ref="C15:J15"/>
    <mergeCell ref="N15:U15"/>
    <mergeCell ref="C16:C17"/>
    <mergeCell ref="D16:J17"/>
    <mergeCell ref="N16:N17"/>
    <mergeCell ref="D18:J18"/>
    <mergeCell ref="D19:J19"/>
    <mergeCell ref="D20:J20"/>
    <mergeCell ref="D21:J21"/>
    <mergeCell ref="D22:J22"/>
    <mergeCell ref="O16:U17"/>
    <mergeCell ref="O18:U18"/>
    <mergeCell ref="O19:U19"/>
    <mergeCell ref="O20:U20"/>
    <mergeCell ref="O21:U21"/>
    <mergeCell ref="O22:U22"/>
    <mergeCell ref="O23:U23"/>
    <mergeCell ref="D23:J23"/>
    <mergeCell ref="D24:J24"/>
    <mergeCell ref="D25:J25"/>
    <mergeCell ref="C27:J28"/>
    <mergeCell ref="O24:U24"/>
    <mergeCell ref="O25:U25"/>
    <mergeCell ref="N27:U28"/>
    <mergeCell ref="C29:J31"/>
    <mergeCell ref="C33:J33"/>
    <mergeCell ref="C34:C35"/>
    <mergeCell ref="O36:U36"/>
    <mergeCell ref="O37:U37"/>
    <mergeCell ref="D34:J35"/>
    <mergeCell ref="D36:J36"/>
    <mergeCell ref="D37:J37"/>
    <mergeCell ref="N34:N35"/>
    <mergeCell ref="O34:U35"/>
    <mergeCell ref="N29:U31"/>
    <mergeCell ref="N33:U33"/>
    <mergeCell ref="D38:J38"/>
    <mergeCell ref="D39:J39"/>
    <mergeCell ref="D40:J40"/>
    <mergeCell ref="D41:J41"/>
    <mergeCell ref="O43:U43"/>
    <mergeCell ref="O41:U41"/>
    <mergeCell ref="O42:U42"/>
    <mergeCell ref="D42:J42"/>
    <mergeCell ref="D43:J43"/>
    <mergeCell ref="O38:U38"/>
    <mergeCell ref="O39:U39"/>
    <mergeCell ref="O40:U40"/>
  </mergeCells>
  <pageMargins left="0.7" right="0.7" top="0.75" bottom="0.75" header="0" footer="0"/>
  <pageSetup orientation="landscape"/>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999FF"/>
  </sheetPr>
  <dimension ref="A3:R998"/>
  <sheetViews>
    <sheetView showGridLines="0" topLeftCell="G52" zoomScale="90" zoomScaleNormal="90" workbookViewId="0">
      <selection activeCell="B12" sqref="B12:M14"/>
    </sheetView>
  </sheetViews>
  <sheetFormatPr baseColWidth="10" defaultColWidth="12.625" defaultRowHeight="15" customHeight="1" x14ac:dyDescent="0.2"/>
  <cols>
    <col min="1" max="1" width="8" customWidth="1"/>
    <col min="2" max="2" width="9.375" customWidth="1"/>
    <col min="3" max="3" width="29.75" customWidth="1"/>
    <col min="4" max="4" width="35.875" customWidth="1"/>
    <col min="5" max="5" width="14.5" style="253" customWidth="1"/>
    <col min="6" max="6" width="10.125" style="253" customWidth="1"/>
    <col min="7" max="7" width="20.75" customWidth="1"/>
    <col min="8" max="8" width="31.25" customWidth="1"/>
    <col min="9" max="9" width="21.625" customWidth="1"/>
    <col min="10" max="11" width="9.5" customWidth="1"/>
    <col min="12" max="12" width="18.875" customWidth="1"/>
    <col min="13" max="26" width="9.375" customWidth="1"/>
  </cols>
  <sheetData>
    <row r="3" spans="1:14" x14ac:dyDescent="0.25">
      <c r="A3" s="27"/>
    </row>
    <row r="4" spans="1:14" x14ac:dyDescent="0.25">
      <c r="A4" s="39"/>
      <c r="B4" s="25"/>
      <c r="C4" s="25"/>
      <c r="D4" s="25"/>
      <c r="E4" s="258"/>
      <c r="F4" s="258"/>
      <c r="G4" s="25"/>
      <c r="H4" s="25"/>
      <c r="I4" s="25"/>
      <c r="J4" s="25"/>
      <c r="K4" s="25"/>
      <c r="L4" s="25"/>
      <c r="M4" s="25"/>
      <c r="N4" s="40"/>
    </row>
    <row r="5" spans="1:14" x14ac:dyDescent="0.25">
      <c r="A5" s="39"/>
      <c r="B5" s="29"/>
      <c r="C5" s="29"/>
      <c r="D5" s="29"/>
      <c r="E5" s="259"/>
      <c r="F5" s="259"/>
      <c r="G5" s="29"/>
      <c r="H5" s="29"/>
      <c r="I5" s="29"/>
      <c r="J5" s="29"/>
      <c r="K5" s="29"/>
      <c r="L5" s="29"/>
      <c r="M5" s="29"/>
      <c r="N5" s="40"/>
    </row>
    <row r="6" spans="1:14" x14ac:dyDescent="0.25">
      <c r="A6" s="39"/>
      <c r="B6" s="367" t="s">
        <v>43</v>
      </c>
      <c r="C6" s="320"/>
      <c r="D6" s="320"/>
      <c r="E6" s="320"/>
      <c r="F6" s="320"/>
      <c r="G6" s="320"/>
      <c r="H6" s="320"/>
      <c r="I6" s="320"/>
      <c r="J6" s="320"/>
      <c r="K6" s="320"/>
      <c r="L6" s="320"/>
      <c r="M6" s="304"/>
      <c r="N6" s="40"/>
    </row>
    <row r="7" spans="1:14" x14ac:dyDescent="0.25">
      <c r="A7" s="39"/>
      <c r="B7" s="305"/>
      <c r="C7" s="321"/>
      <c r="D7" s="321"/>
      <c r="E7" s="321"/>
      <c r="F7" s="321"/>
      <c r="G7" s="321"/>
      <c r="H7" s="321"/>
      <c r="I7" s="321"/>
      <c r="J7" s="321"/>
      <c r="K7" s="321"/>
      <c r="L7" s="321"/>
      <c r="M7" s="306"/>
      <c r="N7" s="40"/>
    </row>
    <row r="8" spans="1:14" x14ac:dyDescent="0.25">
      <c r="A8" s="39"/>
      <c r="B8" s="29"/>
      <c r="C8" s="29"/>
      <c r="D8" s="29"/>
      <c r="E8" s="259"/>
      <c r="F8" s="259"/>
      <c r="G8" s="29"/>
      <c r="H8" s="29"/>
      <c r="I8" s="29"/>
      <c r="J8" s="29"/>
      <c r="K8" s="29"/>
      <c r="L8" s="29"/>
      <c r="M8" s="29"/>
      <c r="N8" s="40"/>
    </row>
    <row r="9" spans="1:14" x14ac:dyDescent="0.25">
      <c r="A9" s="39"/>
      <c r="B9" s="29"/>
      <c r="C9" s="29"/>
      <c r="D9" s="29"/>
      <c r="E9" s="365" t="s">
        <v>3</v>
      </c>
      <c r="F9" s="327"/>
      <c r="G9" s="41">
        <f>+Proyeccion!I11</f>
        <v>1250</v>
      </c>
      <c r="H9" s="29"/>
      <c r="I9" s="29"/>
      <c r="J9" s="29"/>
      <c r="K9" s="42" t="s">
        <v>41</v>
      </c>
      <c r="L9" s="350" t="s">
        <v>147</v>
      </c>
      <c r="M9" s="326"/>
      <c r="N9" s="40"/>
    </row>
    <row r="10" spans="1:14" x14ac:dyDescent="0.25">
      <c r="A10" s="39"/>
      <c r="B10" s="29"/>
      <c r="C10" s="29"/>
      <c r="D10" s="29"/>
      <c r="E10" s="259"/>
      <c r="F10" s="259"/>
      <c r="G10" s="29"/>
      <c r="H10" s="29"/>
      <c r="I10" s="29"/>
      <c r="J10" s="29"/>
      <c r="K10" s="29"/>
      <c r="L10" s="29"/>
      <c r="M10" s="29"/>
      <c r="N10" s="40"/>
    </row>
    <row r="11" spans="1:14" x14ac:dyDescent="0.25">
      <c r="A11" s="39"/>
      <c r="B11" s="365" t="s">
        <v>44</v>
      </c>
      <c r="C11" s="326"/>
      <c r="D11" s="326"/>
      <c r="E11" s="326"/>
      <c r="F11" s="326"/>
      <c r="G11" s="326"/>
      <c r="H11" s="326"/>
      <c r="I11" s="326"/>
      <c r="J11" s="326"/>
      <c r="K11" s="326"/>
      <c r="L11" s="326"/>
      <c r="M11" s="327"/>
      <c r="N11" s="40"/>
    </row>
    <row r="12" spans="1:14" x14ac:dyDescent="0.25">
      <c r="A12" s="39"/>
      <c r="B12" s="361" t="str">
        <f>+Proyeccion!S18</f>
        <v>De acuerdo a la estrategia priorizada  se atiende a Personas mayores de 13 años en adelante en Visual, Niños y niñas de 6 a 10 años en ortodoncia y Personas de 18 en adelante en prótesis dental.</v>
      </c>
      <c r="C12" s="359"/>
      <c r="D12" s="359"/>
      <c r="E12" s="359"/>
      <c r="F12" s="359"/>
      <c r="G12" s="359"/>
      <c r="H12" s="359"/>
      <c r="I12" s="359"/>
      <c r="J12" s="359"/>
      <c r="K12" s="359"/>
      <c r="L12" s="359"/>
      <c r="M12" s="356"/>
      <c r="N12" s="40"/>
    </row>
    <row r="13" spans="1:14" x14ac:dyDescent="0.25">
      <c r="A13" s="39"/>
      <c r="B13" s="417"/>
      <c r="C13" s="418"/>
      <c r="D13" s="418"/>
      <c r="E13" s="418"/>
      <c r="F13" s="418"/>
      <c r="G13" s="418"/>
      <c r="H13" s="418"/>
      <c r="I13" s="418"/>
      <c r="J13" s="418"/>
      <c r="K13" s="418"/>
      <c r="L13" s="418"/>
      <c r="M13" s="419"/>
      <c r="N13" s="40"/>
    </row>
    <row r="14" spans="1:14" x14ac:dyDescent="0.25">
      <c r="A14" s="39"/>
      <c r="B14" s="357"/>
      <c r="C14" s="360"/>
      <c r="D14" s="360"/>
      <c r="E14" s="360"/>
      <c r="F14" s="360"/>
      <c r="G14" s="360"/>
      <c r="H14" s="360"/>
      <c r="I14" s="360"/>
      <c r="J14" s="360"/>
      <c r="K14" s="360"/>
      <c r="L14" s="360"/>
      <c r="M14" s="358"/>
      <c r="N14" s="40"/>
    </row>
    <row r="15" spans="1:14" ht="15" customHeight="1" x14ac:dyDescent="0.25">
      <c r="A15" s="39"/>
      <c r="B15" s="32"/>
      <c r="C15" s="32"/>
      <c r="D15" s="32"/>
      <c r="E15" s="260"/>
      <c r="F15" s="260"/>
      <c r="G15" s="32"/>
      <c r="H15" s="32"/>
      <c r="I15" s="32"/>
      <c r="J15" s="32"/>
      <c r="K15" s="32"/>
      <c r="L15" s="32"/>
      <c r="M15" s="32"/>
      <c r="N15" s="40"/>
    </row>
    <row r="16" spans="1:14" x14ac:dyDescent="0.25">
      <c r="A16" s="27"/>
      <c r="B16" s="420"/>
      <c r="C16" s="420"/>
      <c r="D16" s="420"/>
      <c r="E16" s="420"/>
      <c r="F16" s="420"/>
      <c r="G16" s="420"/>
      <c r="H16" s="420"/>
      <c r="I16" s="420"/>
      <c r="J16" s="420"/>
      <c r="K16" s="420"/>
      <c r="L16" s="420"/>
      <c r="M16" s="420"/>
    </row>
    <row r="17" spans="1:13" x14ac:dyDescent="0.25">
      <c r="A17" s="27"/>
      <c r="B17" s="421"/>
      <c r="C17" s="421"/>
      <c r="D17" s="421"/>
      <c r="E17" s="421"/>
      <c r="F17" s="421"/>
      <c r="G17" s="421"/>
      <c r="H17" s="421"/>
      <c r="I17" s="421"/>
      <c r="J17" s="421"/>
      <c r="K17" s="421"/>
      <c r="L17" s="421"/>
      <c r="M17" s="421"/>
    </row>
    <row r="18" spans="1:13" x14ac:dyDescent="0.25">
      <c r="A18" s="27"/>
      <c r="B18" s="422"/>
      <c r="C18" s="422"/>
      <c r="D18" s="422"/>
      <c r="E18" s="422"/>
      <c r="F18" s="422"/>
      <c r="G18" s="422"/>
      <c r="H18" s="422"/>
      <c r="I18" s="422"/>
      <c r="J18" s="422"/>
      <c r="K18" s="422"/>
      <c r="L18" s="422"/>
      <c r="M18" s="422"/>
    </row>
    <row r="19" spans="1:13" x14ac:dyDescent="0.25">
      <c r="A19" s="27"/>
      <c r="B19" s="24"/>
      <c r="C19" s="25"/>
      <c r="D19" s="25"/>
      <c r="E19" s="258"/>
      <c r="F19" s="258"/>
      <c r="G19" s="25"/>
      <c r="H19" s="25"/>
      <c r="I19" s="25"/>
      <c r="J19" s="25"/>
      <c r="K19" s="25"/>
      <c r="L19" s="25"/>
      <c r="M19" s="26"/>
    </row>
    <row r="20" spans="1:13" x14ac:dyDescent="0.25">
      <c r="A20" s="27"/>
      <c r="B20" s="28"/>
      <c r="C20" s="29"/>
      <c r="D20" s="29"/>
      <c r="E20" s="259"/>
      <c r="F20" s="259"/>
      <c r="G20" s="29"/>
      <c r="H20" s="29"/>
      <c r="I20" s="29"/>
      <c r="J20" s="29"/>
      <c r="K20" s="29"/>
      <c r="L20" s="29"/>
      <c r="M20" s="30"/>
    </row>
    <row r="21" spans="1:13" ht="15.75" customHeight="1" x14ac:dyDescent="0.25">
      <c r="A21" s="27"/>
      <c r="B21" s="367" t="s">
        <v>45</v>
      </c>
      <c r="C21" s="320"/>
      <c r="D21" s="320"/>
      <c r="E21" s="320"/>
      <c r="F21" s="320"/>
      <c r="G21" s="320"/>
      <c r="H21" s="320"/>
      <c r="I21" s="320"/>
      <c r="J21" s="320"/>
      <c r="K21" s="320"/>
      <c r="L21" s="320"/>
      <c r="M21" s="304"/>
    </row>
    <row r="22" spans="1:13" ht="15.75" customHeight="1" x14ac:dyDescent="0.25">
      <c r="A22" s="27"/>
      <c r="B22" s="305"/>
      <c r="C22" s="321"/>
      <c r="D22" s="321"/>
      <c r="E22" s="321"/>
      <c r="F22" s="321"/>
      <c r="G22" s="321"/>
      <c r="H22" s="321"/>
      <c r="I22" s="321"/>
      <c r="J22" s="321"/>
      <c r="K22" s="321"/>
      <c r="L22" s="321"/>
      <c r="M22" s="306"/>
    </row>
    <row r="23" spans="1:13" ht="15.75" customHeight="1" x14ac:dyDescent="0.25">
      <c r="A23" s="27"/>
      <c r="B23" s="43"/>
      <c r="C23" s="34"/>
      <c r="D23" s="34"/>
      <c r="E23" s="261"/>
      <c r="F23" s="261"/>
      <c r="G23" s="34"/>
      <c r="H23" s="34"/>
      <c r="I23" s="34"/>
      <c r="J23" s="34"/>
      <c r="K23" s="34"/>
      <c r="L23" s="34"/>
      <c r="M23" s="44"/>
    </row>
    <row r="24" spans="1:13" ht="15.75" customHeight="1" x14ac:dyDescent="0.25">
      <c r="A24" s="27"/>
      <c r="B24" s="43"/>
      <c r="C24" s="34"/>
      <c r="D24" s="392" t="s">
        <v>38</v>
      </c>
      <c r="E24" s="408">
        <f>LEN(B28)</f>
        <v>456</v>
      </c>
      <c r="F24" s="261"/>
      <c r="G24" s="34"/>
      <c r="H24" s="392" t="s">
        <v>39</v>
      </c>
      <c r="I24" s="395" t="str">
        <f>IF(E24&lt;=1000,"CORRECTO","RECORTAR")</f>
        <v>CORRECTO</v>
      </c>
      <c r="J24" s="34"/>
      <c r="K24" s="34"/>
      <c r="L24" s="34"/>
      <c r="M24" s="44"/>
    </row>
    <row r="25" spans="1:13" ht="15" customHeight="1" x14ac:dyDescent="0.25">
      <c r="A25" s="27"/>
      <c r="B25" s="28"/>
      <c r="C25" s="34"/>
      <c r="D25" s="331"/>
      <c r="E25" s="409"/>
      <c r="F25" s="261"/>
      <c r="G25" s="29"/>
      <c r="H25" s="331"/>
      <c r="I25" s="306"/>
      <c r="J25" s="29"/>
      <c r="K25" s="29"/>
      <c r="L25" s="29"/>
      <c r="M25" s="30"/>
    </row>
    <row r="26" spans="1:13" ht="15.75" customHeight="1" x14ac:dyDescent="0.25">
      <c r="A26" s="27"/>
      <c r="B26" s="28"/>
      <c r="C26" s="29"/>
      <c r="D26" s="29"/>
      <c r="E26" s="259"/>
      <c r="F26" s="259"/>
      <c r="G26" s="29"/>
      <c r="H26" s="29"/>
      <c r="I26" s="29"/>
      <c r="J26" s="29"/>
      <c r="K26" s="29"/>
      <c r="L26" s="29"/>
      <c r="M26" s="30"/>
    </row>
    <row r="27" spans="1:13" ht="15.75" customHeight="1" x14ac:dyDescent="0.25">
      <c r="A27" s="27"/>
      <c r="B27" s="396" t="s">
        <v>46</v>
      </c>
      <c r="C27" s="397"/>
      <c r="D27" s="397"/>
      <c r="E27" s="397"/>
      <c r="F27" s="397"/>
      <c r="G27" s="397"/>
      <c r="H27" s="397"/>
      <c r="I27" s="397"/>
      <c r="J27" s="397"/>
      <c r="K27" s="397"/>
      <c r="L27" s="397"/>
      <c r="M27" s="339"/>
    </row>
    <row r="28" spans="1:13" ht="15.75" customHeight="1" x14ac:dyDescent="0.25">
      <c r="A28" s="27"/>
      <c r="B28" s="398" t="str">
        <f>+Proyeccion!S22</f>
        <v>Con el presente proyecto se pretende ejecutar las estrategias:  Salud Visual: promoción y prevención y tratamientos salud visual con entrega de gafas. Salud Oral Ortodoncia: prevenir es guiar el crecimiento y desarrollo dentario desde sus inicios, Salud oral Prótesis dental: rehabilitación función masticatoria y mejorar la autoestima del beneficiario . Los costos de las estrategias contemplan costos directos, costos indirectos e interventoría integral.</v>
      </c>
      <c r="C28" s="399"/>
      <c r="D28" s="399"/>
      <c r="E28" s="399"/>
      <c r="F28" s="399"/>
      <c r="G28" s="399"/>
      <c r="H28" s="399"/>
      <c r="I28" s="399"/>
      <c r="J28" s="399"/>
      <c r="K28" s="399"/>
      <c r="L28" s="399"/>
      <c r="M28" s="400"/>
    </row>
    <row r="29" spans="1:13" ht="15.75" customHeight="1" x14ac:dyDescent="0.25">
      <c r="A29" s="27"/>
      <c r="B29" s="401"/>
      <c r="C29" s="402"/>
      <c r="D29" s="402"/>
      <c r="E29" s="402"/>
      <c r="F29" s="402"/>
      <c r="G29" s="402"/>
      <c r="H29" s="402"/>
      <c r="I29" s="402"/>
      <c r="J29" s="402"/>
      <c r="K29" s="402"/>
      <c r="L29" s="402"/>
      <c r="M29" s="403"/>
    </row>
    <row r="30" spans="1:13" ht="15.75" customHeight="1" x14ac:dyDescent="0.25">
      <c r="A30" s="27"/>
      <c r="B30" s="401"/>
      <c r="C30" s="402"/>
      <c r="D30" s="402"/>
      <c r="E30" s="402"/>
      <c r="F30" s="402"/>
      <c r="G30" s="402"/>
      <c r="H30" s="402"/>
      <c r="I30" s="402"/>
      <c r="J30" s="402"/>
      <c r="K30" s="402"/>
      <c r="L30" s="402"/>
      <c r="M30" s="403"/>
    </row>
    <row r="31" spans="1:13" ht="15.75" customHeight="1" x14ac:dyDescent="0.25">
      <c r="A31" s="27"/>
      <c r="B31" s="401"/>
      <c r="C31" s="402"/>
      <c r="D31" s="402"/>
      <c r="E31" s="402"/>
      <c r="F31" s="402"/>
      <c r="G31" s="402"/>
      <c r="H31" s="402"/>
      <c r="I31" s="402"/>
      <c r="J31" s="402"/>
      <c r="K31" s="402"/>
      <c r="L31" s="402"/>
      <c r="M31" s="403"/>
    </row>
    <row r="32" spans="1:13" ht="15.75" customHeight="1" x14ac:dyDescent="0.25">
      <c r="A32" s="27"/>
      <c r="B32" s="401"/>
      <c r="C32" s="402"/>
      <c r="D32" s="402"/>
      <c r="E32" s="402"/>
      <c r="F32" s="402"/>
      <c r="G32" s="402"/>
      <c r="H32" s="402"/>
      <c r="I32" s="402"/>
      <c r="J32" s="402"/>
      <c r="K32" s="402"/>
      <c r="L32" s="402"/>
      <c r="M32" s="403"/>
    </row>
    <row r="33" spans="1:13" ht="15.75" customHeight="1" x14ac:dyDescent="0.25">
      <c r="A33" s="27"/>
      <c r="B33" s="404"/>
      <c r="C33" s="405"/>
      <c r="D33" s="405"/>
      <c r="E33" s="405"/>
      <c r="F33" s="405"/>
      <c r="G33" s="405"/>
      <c r="H33" s="405"/>
      <c r="I33" s="405"/>
      <c r="J33" s="405"/>
      <c r="K33" s="405"/>
      <c r="L33" s="405"/>
      <c r="M33" s="406"/>
    </row>
    <row r="34" spans="1:13" ht="15.75" customHeight="1" x14ac:dyDescent="0.25">
      <c r="A34" s="27"/>
      <c r="B34" s="43"/>
      <c r="C34" s="34"/>
      <c r="D34" s="34"/>
      <c r="E34" s="261"/>
      <c r="F34" s="261"/>
      <c r="G34" s="34"/>
      <c r="H34" s="34"/>
      <c r="I34" s="34"/>
      <c r="J34" s="34"/>
      <c r="K34" s="34"/>
      <c r="L34" s="34"/>
      <c r="M34" s="44"/>
    </row>
    <row r="35" spans="1:13" ht="15.75" customHeight="1" x14ac:dyDescent="0.25">
      <c r="A35" s="27"/>
      <c r="B35" s="43"/>
      <c r="C35" s="35"/>
      <c r="D35" s="34"/>
      <c r="E35" s="261"/>
      <c r="F35" s="261"/>
      <c r="G35" s="35" t="s">
        <v>47</v>
      </c>
      <c r="H35" s="34"/>
      <c r="I35" s="34"/>
      <c r="J35" s="34"/>
      <c r="K35" s="34"/>
      <c r="L35" s="34"/>
      <c r="M35" s="44"/>
    </row>
    <row r="36" spans="1:13" ht="15.75" customHeight="1" x14ac:dyDescent="0.25">
      <c r="A36" s="27"/>
      <c r="B36" s="31"/>
      <c r="C36" s="32"/>
      <c r="D36" s="32"/>
      <c r="E36" s="260"/>
      <c r="F36" s="260"/>
      <c r="G36" s="32"/>
      <c r="H36" s="32"/>
      <c r="I36" s="32"/>
      <c r="J36" s="32"/>
      <c r="K36" s="32"/>
      <c r="L36" s="32"/>
      <c r="M36" s="33"/>
    </row>
    <row r="37" spans="1:13" ht="15.75" customHeight="1" x14ac:dyDescent="0.25">
      <c r="A37" s="27"/>
    </row>
    <row r="38" spans="1:13" ht="15.75" customHeight="1" x14ac:dyDescent="0.25">
      <c r="A38" s="27"/>
    </row>
    <row r="39" spans="1:13" ht="15.75" customHeight="1" x14ac:dyDescent="0.25">
      <c r="A39" s="27"/>
    </row>
    <row r="40" spans="1:13" ht="15.75" customHeight="1" x14ac:dyDescent="0.25">
      <c r="A40" s="27"/>
    </row>
    <row r="41" spans="1:13" ht="15.75" customHeight="1" x14ac:dyDescent="0.25">
      <c r="A41" s="27"/>
    </row>
    <row r="42" spans="1:13" ht="15.75" customHeight="1" x14ac:dyDescent="0.25">
      <c r="A42" s="27"/>
    </row>
    <row r="43" spans="1:13" ht="15.75" customHeight="1" x14ac:dyDescent="0.25">
      <c r="A43" s="27"/>
    </row>
    <row r="44" spans="1:13" ht="15.75" customHeight="1" x14ac:dyDescent="0.25">
      <c r="A44" s="27"/>
    </row>
    <row r="45" spans="1:13" ht="15.75" customHeight="1" x14ac:dyDescent="0.25">
      <c r="A45" s="27"/>
    </row>
    <row r="46" spans="1:13" ht="15.75" customHeight="1" x14ac:dyDescent="0.25">
      <c r="A46" s="27"/>
    </row>
    <row r="47" spans="1:13" ht="15.75" customHeight="1" x14ac:dyDescent="0.25">
      <c r="A47" s="27"/>
    </row>
    <row r="48" spans="1:13" ht="15.75" customHeight="1" x14ac:dyDescent="0.25">
      <c r="A48" s="27"/>
    </row>
    <row r="49" spans="1:18" ht="15.75" customHeight="1" x14ac:dyDescent="0.25">
      <c r="A49" s="27"/>
    </row>
    <row r="50" spans="1:18" ht="15.75" customHeight="1" x14ac:dyDescent="0.25">
      <c r="A50" s="27"/>
    </row>
    <row r="51" spans="1:18" ht="15.75" customHeight="1" x14ac:dyDescent="0.2"/>
    <row r="52" spans="1:18" ht="15.75" customHeight="1" x14ac:dyDescent="0.2"/>
    <row r="53" spans="1:18" ht="15.75" customHeight="1" x14ac:dyDescent="0.2"/>
    <row r="54" spans="1:18" ht="15.75" customHeight="1" x14ac:dyDescent="0.2">
      <c r="R54" s="22"/>
    </row>
    <row r="55" spans="1:18" ht="14.25" customHeight="1" x14ac:dyDescent="0.25">
      <c r="B55" s="45"/>
      <c r="C55" s="46"/>
      <c r="D55" s="46"/>
      <c r="E55" s="262"/>
      <c r="F55" s="262"/>
      <c r="G55" s="46"/>
      <c r="H55" s="46"/>
      <c r="I55" s="46"/>
      <c r="J55" s="46"/>
      <c r="K55" s="46"/>
      <c r="L55" s="46"/>
      <c r="M55" s="47"/>
    </row>
    <row r="56" spans="1:18" x14ac:dyDescent="0.25">
      <c r="B56" s="48"/>
      <c r="C56" s="410" t="s">
        <v>48</v>
      </c>
      <c r="D56" s="411"/>
      <c r="E56" s="411"/>
      <c r="F56" s="411"/>
      <c r="G56" s="411"/>
      <c r="H56" s="411"/>
      <c r="I56" s="411"/>
      <c r="J56" s="411"/>
      <c r="K56" s="411"/>
      <c r="L56" s="412"/>
      <c r="M56" s="49"/>
    </row>
    <row r="57" spans="1:18" ht="15.75" customHeight="1" x14ac:dyDescent="0.25">
      <c r="B57" s="48"/>
      <c r="C57" s="413"/>
      <c r="D57" s="414"/>
      <c r="E57" s="414"/>
      <c r="F57" s="414"/>
      <c r="G57" s="414"/>
      <c r="H57" s="414"/>
      <c r="I57" s="414"/>
      <c r="J57" s="414"/>
      <c r="K57" s="414"/>
      <c r="L57" s="415"/>
      <c r="M57" s="49"/>
    </row>
    <row r="58" spans="1:18" ht="15.75" customHeight="1" x14ac:dyDescent="0.25">
      <c r="B58" s="48"/>
      <c r="C58" s="50"/>
      <c r="D58" s="50"/>
      <c r="E58" s="263"/>
      <c r="F58" s="263"/>
      <c r="G58" s="50"/>
      <c r="H58" s="50"/>
      <c r="I58" s="50"/>
      <c r="J58" s="50"/>
      <c r="K58" s="50"/>
      <c r="L58" s="50"/>
      <c r="M58" s="49"/>
    </row>
    <row r="59" spans="1:18" ht="15.75" customHeight="1" x14ac:dyDescent="0.25">
      <c r="B59" s="48"/>
      <c r="C59" s="50"/>
      <c r="D59" s="50"/>
      <c r="E59" s="263"/>
      <c r="F59" s="263"/>
      <c r="G59" s="416" t="s">
        <v>49</v>
      </c>
      <c r="H59" s="326"/>
      <c r="I59" s="326"/>
      <c r="J59" s="326"/>
      <c r="K59" s="326"/>
      <c r="L59" s="327"/>
      <c r="M59" s="49"/>
    </row>
    <row r="60" spans="1:18" ht="44.25" customHeight="1" x14ac:dyDescent="0.25">
      <c r="B60" s="48"/>
      <c r="C60" s="51" t="s">
        <v>50</v>
      </c>
      <c r="D60" s="52" t="s">
        <v>51</v>
      </c>
      <c r="E60" s="52" t="s">
        <v>52</v>
      </c>
      <c r="F60" s="52" t="s">
        <v>53</v>
      </c>
      <c r="G60" s="416" t="s">
        <v>54</v>
      </c>
      <c r="H60" s="327"/>
      <c r="I60" s="51" t="s">
        <v>55</v>
      </c>
      <c r="J60" s="51" t="s">
        <v>56</v>
      </c>
      <c r="K60" s="51" t="s">
        <v>57</v>
      </c>
      <c r="L60" s="51" t="s">
        <v>58</v>
      </c>
      <c r="M60" s="49"/>
    </row>
    <row r="61" spans="1:18" ht="53.25" customHeight="1" x14ac:dyDescent="0.25">
      <c r="B61" s="48"/>
      <c r="C61" s="53" t="s">
        <v>716</v>
      </c>
      <c r="D61" s="274" t="str">
        <f>+Proyeccion!O4</f>
        <v>Servicio de gestión del riesgo para abordar condiciones crónicas prevalentes</v>
      </c>
      <c r="E61" s="295" t="s">
        <v>537</v>
      </c>
      <c r="F61" s="296" t="str">
        <f>+IF(E61="","",IF(Listas!$K$8="FALSO", "OK", "PTO INCORRECTO"))</f>
        <v>OK</v>
      </c>
      <c r="G61" s="322" t="str">
        <f>+Proyeccion!F4</f>
        <v>1.1.1_Realizar estrategia  salud visual a personas mayores de 13 años y el 25% mayores de 60 años _C13</v>
      </c>
      <c r="H61" s="324"/>
      <c r="I61" s="275" t="str">
        <f>+'1.PDL'!$H$7</f>
        <v>COMUNA 13 - SAN JAVIER</v>
      </c>
      <c r="J61" s="282" t="str">
        <f>+Proyeccion!G4</f>
        <v>Persona</v>
      </c>
      <c r="K61" s="283">
        <f>+Proyeccion!H4</f>
        <v>250</v>
      </c>
      <c r="L61" s="284">
        <f>+Proyeccion!L4</f>
        <v>77000000</v>
      </c>
      <c r="M61" s="49"/>
    </row>
    <row r="62" spans="1:18" ht="53.25" customHeight="1" x14ac:dyDescent="0.25">
      <c r="B62" s="48"/>
      <c r="C62" s="53"/>
      <c r="D62" s="274" t="str">
        <f>+Proyeccion!O5</f>
        <v>Servicio de gestión del riesgo para abordar condiciones crónicas prevalentes</v>
      </c>
      <c r="E62" s="295" t="s">
        <v>537</v>
      </c>
      <c r="F62" s="296" t="str">
        <f>+IF(E62="","",IF(Listas!$K$8="FALSO", "OK", "PTO INCORRECTO"))</f>
        <v>OK</v>
      </c>
      <c r="G62" s="322" t="str">
        <f>+Proyeccion!F5</f>
        <v>1.1.2_Elaborar prótesis dentales removibles mucosoportadas, para personas de 18 en adelante_C13</v>
      </c>
      <c r="H62" s="324"/>
      <c r="I62" s="275" t="str">
        <f>+'1.PDL'!$H$7</f>
        <v>COMUNA 13 - SAN JAVIER</v>
      </c>
      <c r="J62" s="282" t="str">
        <f>+Proyeccion!G5</f>
        <v>Persona</v>
      </c>
      <c r="K62" s="283">
        <f>+Proyeccion!I5</f>
        <v>500</v>
      </c>
      <c r="L62" s="284">
        <f>+Proyeccion!L5</f>
        <v>540000000</v>
      </c>
      <c r="M62" s="49"/>
    </row>
    <row r="63" spans="1:18" ht="53.25" customHeight="1" x14ac:dyDescent="0.25">
      <c r="B63" s="48"/>
      <c r="C63" s="53"/>
      <c r="D63" s="274" t="str">
        <f>+Proyeccion!O6</f>
        <v>Servicio de gestión del riesgo para abordar condiciones crónicas prevalentes</v>
      </c>
      <c r="E63" s="295" t="s">
        <v>537</v>
      </c>
      <c r="F63" s="296" t="str">
        <f>+IF(E63="","",IF(Listas!$K$8="FALSO", "OK", "PTO INCORRECTO"))</f>
        <v>OK</v>
      </c>
      <c r="G63" s="322" t="str">
        <f>+Proyeccion!F6</f>
        <v>1.1.3_Realizar estrategia salud Bucal en ortodoncia pediatrica para niños y niñas de 6 a 10 años_C13</v>
      </c>
      <c r="H63" s="324"/>
      <c r="I63" s="275" t="str">
        <f>+'1.PDL'!$H$7</f>
        <v>COMUNA 13 - SAN JAVIER</v>
      </c>
      <c r="J63" s="282" t="str">
        <f>+Proyeccion!G6</f>
        <v>Persona</v>
      </c>
      <c r="K63" s="283">
        <f>+Proyeccion!H6</f>
        <v>500</v>
      </c>
      <c r="L63" s="284">
        <f>+Proyeccion!L6</f>
        <v>666450000</v>
      </c>
      <c r="M63" s="49"/>
    </row>
    <row r="64" spans="1:18" ht="17.25" customHeight="1" x14ac:dyDescent="0.25">
      <c r="B64" s="48"/>
      <c r="C64" s="53"/>
      <c r="D64" s="257">
        <f>+Proyeccion!O7</f>
        <v>0</v>
      </c>
      <c r="E64" s="264"/>
      <c r="F64" s="264" t="str">
        <f>+IF(E64="","",IF(Listas!$K$8="FALSO", "OK", "PTO INCORRECTO"))</f>
        <v/>
      </c>
      <c r="G64" s="407">
        <f>+Proyeccion!N7</f>
        <v>0</v>
      </c>
      <c r="H64" s="327"/>
      <c r="I64" s="275" t="str">
        <f>+'1.PDL'!$H$7</f>
        <v>COMUNA 13 - SAN JAVIER</v>
      </c>
      <c r="J64" s="282">
        <f>+Proyeccion!G7</f>
        <v>0</v>
      </c>
      <c r="K64" s="283">
        <f>+Proyeccion!I7</f>
        <v>0</v>
      </c>
      <c r="L64" s="284">
        <f>+Proyeccion!L7</f>
        <v>0</v>
      </c>
      <c r="M64" s="49"/>
    </row>
    <row r="65" spans="2:13" ht="17.25" customHeight="1" x14ac:dyDescent="0.25">
      <c r="B65" s="48"/>
      <c r="C65" s="54"/>
      <c r="D65" s="257">
        <f>+Proyeccion!O8</f>
        <v>0</v>
      </c>
      <c r="E65" s="265"/>
      <c r="F65" s="264" t="str">
        <f>+IF(E65="","",IF(Listas!$K$8="FALSO", "OK", "PTO INCORRECTO"))</f>
        <v/>
      </c>
      <c r="G65" s="407">
        <f>+Proyeccion!N8</f>
        <v>0</v>
      </c>
      <c r="H65" s="327"/>
      <c r="I65" s="275" t="str">
        <f>+'1.PDL'!$H$7</f>
        <v>COMUNA 13 - SAN JAVIER</v>
      </c>
      <c r="J65" s="282">
        <f>+Proyeccion!G8</f>
        <v>0</v>
      </c>
      <c r="K65" s="283">
        <f>+Proyeccion!I8</f>
        <v>0</v>
      </c>
      <c r="L65" s="284">
        <f>+Proyeccion!L8</f>
        <v>0</v>
      </c>
      <c r="M65" s="49"/>
    </row>
    <row r="66" spans="2:13" ht="17.25" customHeight="1" x14ac:dyDescent="0.25">
      <c r="B66" s="48"/>
      <c r="C66" s="54"/>
      <c r="D66" s="257">
        <f>+Proyeccion!O9</f>
        <v>0</v>
      </c>
      <c r="E66" s="265"/>
      <c r="F66" s="264" t="str">
        <f>+IF(E66="","",IF(Listas!$K$8="FALSO", "OK", "PTO INCORRECTO"))</f>
        <v/>
      </c>
      <c r="G66" s="407">
        <f>+Proyeccion!N9</f>
        <v>0</v>
      </c>
      <c r="H66" s="327"/>
      <c r="I66" s="275" t="str">
        <f>+'1.PDL'!$H$7</f>
        <v>COMUNA 13 - SAN JAVIER</v>
      </c>
      <c r="J66" s="282">
        <f>+Proyeccion!G9</f>
        <v>0</v>
      </c>
      <c r="K66" s="283">
        <f>+Proyeccion!I9</f>
        <v>0</v>
      </c>
      <c r="L66" s="284">
        <f>+Proyeccion!L9</f>
        <v>0</v>
      </c>
      <c r="M66" s="49"/>
    </row>
    <row r="67" spans="2:13" ht="17.25" customHeight="1" x14ac:dyDescent="0.25">
      <c r="B67" s="48"/>
      <c r="C67" s="54"/>
      <c r="D67" s="257">
        <f>+Proyeccion!O10</f>
        <v>0</v>
      </c>
      <c r="E67" s="265"/>
      <c r="F67" s="264" t="str">
        <f>+IF(E67="","",IF(Listas!$K$8="FALSO", "OK", "PTO INCORRECTO"))</f>
        <v/>
      </c>
      <c r="G67" s="407">
        <f>+Proyeccion!N10</f>
        <v>0</v>
      </c>
      <c r="H67" s="327"/>
      <c r="I67" s="275" t="str">
        <f>+'1.PDL'!$H$7</f>
        <v>COMUNA 13 - SAN JAVIER</v>
      </c>
      <c r="J67" s="282">
        <f>+Proyeccion!G10</f>
        <v>0</v>
      </c>
      <c r="K67" s="283">
        <f>+Proyeccion!I10</f>
        <v>0</v>
      </c>
      <c r="L67" s="284">
        <f>+Proyeccion!L10</f>
        <v>0</v>
      </c>
      <c r="M67" s="49"/>
    </row>
    <row r="68" spans="2:13" ht="27.75" customHeight="1" x14ac:dyDescent="0.35">
      <c r="B68" s="48"/>
      <c r="C68" s="394" t="s">
        <v>59</v>
      </c>
      <c r="D68" s="326"/>
      <c r="E68" s="326"/>
      <c r="F68" s="326"/>
      <c r="G68" s="326"/>
      <c r="H68" s="326"/>
      <c r="I68" s="326"/>
      <c r="J68" s="326"/>
      <c r="K68" s="327"/>
      <c r="L68" s="298">
        <f>+SUM(L61:L67)</f>
        <v>1283450000</v>
      </c>
      <c r="M68" s="49"/>
    </row>
    <row r="69" spans="2:13" ht="15.75" customHeight="1" x14ac:dyDescent="0.25">
      <c r="B69" s="55"/>
      <c r="C69" s="56"/>
      <c r="D69" s="56"/>
      <c r="E69" s="266"/>
      <c r="F69" s="266"/>
      <c r="G69" s="56"/>
      <c r="H69" s="56"/>
      <c r="I69" s="56"/>
      <c r="J69" s="56"/>
      <c r="K69" s="56"/>
      <c r="L69" s="56"/>
      <c r="M69" s="57"/>
    </row>
    <row r="70" spans="2:13" ht="15.75" customHeight="1" x14ac:dyDescent="0.2"/>
    <row r="71" spans="2:13" ht="15.75" customHeight="1" x14ac:dyDescent="0.2"/>
    <row r="72" spans="2:13" ht="15.75" customHeight="1" x14ac:dyDescent="0.2"/>
    <row r="73" spans="2:13" ht="15.75" customHeight="1" x14ac:dyDescent="0.2"/>
    <row r="74" spans="2:13" ht="15.75" customHeight="1" x14ac:dyDescent="0.2"/>
    <row r="75" spans="2:13" ht="15.75" customHeight="1" x14ac:dyDescent="0.2"/>
    <row r="76" spans="2:13" ht="15.75" customHeight="1" x14ac:dyDescent="0.2"/>
    <row r="77" spans="2:13" ht="15.75" customHeight="1" x14ac:dyDescent="0.2"/>
    <row r="78" spans="2:13" ht="15.75" customHeight="1" x14ac:dyDescent="0.2"/>
    <row r="79" spans="2:13" ht="15.75" customHeight="1" x14ac:dyDescent="0.2"/>
    <row r="80" spans="2:13"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sheetData>
  <mergeCells count="24">
    <mergeCell ref="G63:H63"/>
    <mergeCell ref="G64:H64"/>
    <mergeCell ref="B6:M7"/>
    <mergeCell ref="E9:F9"/>
    <mergeCell ref="L9:M9"/>
    <mergeCell ref="B11:M11"/>
    <mergeCell ref="B12:M14"/>
    <mergeCell ref="B16:M18"/>
    <mergeCell ref="C68:K68"/>
    <mergeCell ref="B21:M22"/>
    <mergeCell ref="D24:D25"/>
    <mergeCell ref="I24:I25"/>
    <mergeCell ref="B27:M27"/>
    <mergeCell ref="B28:M33"/>
    <mergeCell ref="G65:H65"/>
    <mergeCell ref="G66:H66"/>
    <mergeCell ref="G67:H67"/>
    <mergeCell ref="E24:E25"/>
    <mergeCell ref="H24:H25"/>
    <mergeCell ref="C56:L57"/>
    <mergeCell ref="G59:L59"/>
    <mergeCell ref="G60:H60"/>
    <mergeCell ref="G61:H61"/>
    <mergeCell ref="G62:H62"/>
  </mergeCells>
  <pageMargins left="0.7" right="0.7" top="0.75" bottom="0.75" header="0" footer="0"/>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ErrorMessage="1" xr:uid="{00000000-0002-0000-0300-000000000000}">
          <x14:formula1>
            <xm:f>Listas!$I$3:$I$22</xm:f>
          </x14:formula1>
          <xm:sqref>C61:C67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8:H36"/>
  <sheetViews>
    <sheetView showGridLines="0" workbookViewId="0">
      <selection activeCell="H38" sqref="H38"/>
    </sheetView>
  </sheetViews>
  <sheetFormatPr baseColWidth="10" defaultRowHeight="14.25" x14ac:dyDescent="0.2"/>
  <sheetData>
    <row r="8" spans="2:8" x14ac:dyDescent="0.2">
      <c r="H8" s="92" t="s">
        <v>3</v>
      </c>
    </row>
    <row r="9" spans="2:8" x14ac:dyDescent="0.2">
      <c r="B9" s="424" t="s">
        <v>262</v>
      </c>
      <c r="C9" s="424"/>
      <c r="D9" s="423" t="s">
        <v>712</v>
      </c>
      <c r="E9" s="423"/>
      <c r="F9" s="423"/>
      <c r="G9" s="423"/>
      <c r="H9" s="423">
        <v>3</v>
      </c>
    </row>
    <row r="10" spans="2:8" x14ac:dyDescent="0.2">
      <c r="B10" s="424"/>
      <c r="C10" s="424"/>
      <c r="D10" s="423"/>
      <c r="E10" s="423"/>
      <c r="F10" s="423"/>
      <c r="G10" s="423"/>
      <c r="H10" s="423"/>
    </row>
    <row r="11" spans="2:8" x14ac:dyDescent="0.2">
      <c r="B11" s="424"/>
      <c r="C11" s="424"/>
      <c r="D11" s="423"/>
      <c r="E11" s="423"/>
      <c r="F11" s="423"/>
      <c r="G11" s="423"/>
      <c r="H11" s="423"/>
    </row>
    <row r="12" spans="2:8" x14ac:dyDescent="0.2">
      <c r="B12" s="93"/>
      <c r="C12" s="93"/>
      <c r="D12" s="87"/>
      <c r="E12" s="87"/>
      <c r="F12" s="87"/>
      <c r="G12" s="87"/>
      <c r="H12" s="92" t="s">
        <v>3</v>
      </c>
    </row>
    <row r="13" spans="2:8" ht="27" customHeight="1" x14ac:dyDescent="0.2">
      <c r="B13" s="424" t="s">
        <v>263</v>
      </c>
      <c r="C13" s="424"/>
      <c r="D13" s="425" t="s">
        <v>713</v>
      </c>
      <c r="E13" s="425"/>
      <c r="F13" s="425"/>
      <c r="G13" s="425"/>
      <c r="H13" s="423" t="s">
        <v>714</v>
      </c>
    </row>
    <row r="14" spans="2:8" ht="27" customHeight="1" x14ac:dyDescent="0.2">
      <c r="B14" s="424"/>
      <c r="C14" s="424"/>
      <c r="D14" s="425"/>
      <c r="E14" s="425"/>
      <c r="F14" s="425"/>
      <c r="G14" s="425"/>
      <c r="H14" s="423"/>
    </row>
    <row r="15" spans="2:8" ht="27" customHeight="1" x14ac:dyDescent="0.2">
      <c r="B15" s="424"/>
      <c r="C15" s="424"/>
      <c r="D15" s="425"/>
      <c r="E15" s="425"/>
      <c r="F15" s="425"/>
      <c r="G15" s="425"/>
      <c r="H15" s="423"/>
    </row>
    <row r="36" spans="2:7" x14ac:dyDescent="0.2">
      <c r="B36" s="90"/>
      <c r="C36" s="90"/>
      <c r="D36" s="90"/>
      <c r="E36" s="90"/>
      <c r="F36" s="90"/>
      <c r="G36" s="87"/>
    </row>
  </sheetData>
  <mergeCells count="6">
    <mergeCell ref="H9:H11"/>
    <mergeCell ref="B13:C15"/>
    <mergeCell ref="D13:G15"/>
    <mergeCell ref="H13:H15"/>
    <mergeCell ref="B9:C11"/>
    <mergeCell ref="D9:G1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P72"/>
  <sheetViews>
    <sheetView topLeftCell="A16" zoomScale="90" zoomScaleNormal="90" workbookViewId="0">
      <selection activeCell="P32" sqref="P32"/>
    </sheetView>
  </sheetViews>
  <sheetFormatPr baseColWidth="10" defaultColWidth="12.625" defaultRowHeight="14.25" x14ac:dyDescent="0.2"/>
  <cols>
    <col min="1" max="2" width="9.375" style="75" customWidth="1"/>
    <col min="3" max="3" width="20.75" style="75" customWidth="1"/>
    <col min="4" max="4" width="13.625" style="75" customWidth="1"/>
    <col min="5" max="7" width="10.375" style="75" customWidth="1"/>
    <col min="8" max="8" width="9.375" style="75" customWidth="1"/>
    <col min="9" max="9" width="10.125" style="75" customWidth="1"/>
    <col min="10" max="10" width="15.25" style="253" customWidth="1"/>
    <col min="11" max="11" width="11.875" style="75" customWidth="1"/>
    <col min="12" max="12" width="9.375" style="75" customWidth="1"/>
    <col min="13" max="14" width="13.875" style="75" customWidth="1"/>
    <col min="15" max="15" width="13.375" style="75" customWidth="1"/>
    <col min="16" max="16" width="20.875" style="75" customWidth="1"/>
    <col min="17" max="26" width="9.375" style="75" customWidth="1"/>
    <col min="27" max="16384" width="12.625" style="75"/>
  </cols>
  <sheetData>
    <row r="2" spans="2:16" s="89" customFormat="1" x14ac:dyDescent="0.2">
      <c r="B2" s="426"/>
      <c r="C2" s="427"/>
      <c r="D2" s="427"/>
      <c r="E2" s="427"/>
      <c r="F2" s="427"/>
      <c r="G2" s="427"/>
      <c r="H2" s="427"/>
      <c r="I2" s="427"/>
      <c r="J2" s="427"/>
      <c r="K2" s="427"/>
    </row>
    <row r="3" spans="2:16" s="89" customFormat="1" ht="21" customHeight="1" x14ac:dyDescent="0.2">
      <c r="B3" s="428" t="s">
        <v>266</v>
      </c>
      <c r="C3" s="428"/>
      <c r="D3" s="429" t="s">
        <v>265</v>
      </c>
      <c r="E3" s="430"/>
      <c r="F3" s="430"/>
      <c r="G3" s="430"/>
      <c r="H3" s="430"/>
      <c r="I3" s="430"/>
      <c r="J3" s="431"/>
      <c r="K3" s="431"/>
    </row>
    <row r="4" spans="2:16" s="89" customFormat="1" ht="24.75" customHeight="1" x14ac:dyDescent="0.2">
      <c r="B4" s="432" t="s">
        <v>264</v>
      </c>
      <c r="C4" s="432"/>
      <c r="D4" s="429"/>
      <c r="E4" s="430"/>
      <c r="F4" s="430"/>
      <c r="G4" s="430"/>
      <c r="H4" s="430"/>
      <c r="I4" s="430"/>
      <c r="J4" s="431"/>
      <c r="K4" s="431"/>
    </row>
    <row r="5" spans="2:16" s="89" customFormat="1" x14ac:dyDescent="0.2">
      <c r="B5" s="426"/>
      <c r="C5" s="427"/>
      <c r="D5" s="427"/>
      <c r="E5" s="427"/>
      <c r="F5" s="427"/>
      <c r="G5" s="427"/>
      <c r="H5" s="427"/>
      <c r="I5" s="427"/>
      <c r="J5" s="427"/>
      <c r="K5" s="427"/>
    </row>
    <row r="6" spans="2:16" s="89" customFormat="1" x14ac:dyDescent="0.2">
      <c r="J6" s="253"/>
    </row>
    <row r="8" spans="2:16" x14ac:dyDescent="0.2">
      <c r="B8" s="447" t="s">
        <v>249</v>
      </c>
      <c r="C8" s="448"/>
      <c r="D8" s="448"/>
      <c r="E8" s="449"/>
      <c r="F8" s="453" t="str">
        <f>+'1.PDL'!H7</f>
        <v>COMUNA 13 - SAN JAVIER</v>
      </c>
      <c r="G8" s="448"/>
      <c r="H8" s="448"/>
      <c r="I8" s="448"/>
      <c r="J8" s="448"/>
      <c r="K8" s="449"/>
    </row>
    <row r="9" spans="2:16" x14ac:dyDescent="0.2">
      <c r="B9" s="450"/>
      <c r="C9" s="451"/>
      <c r="D9" s="451"/>
      <c r="E9" s="452"/>
      <c r="F9" s="450"/>
      <c r="G9" s="451"/>
      <c r="H9" s="451"/>
      <c r="I9" s="451"/>
      <c r="J9" s="451"/>
      <c r="K9" s="452"/>
    </row>
    <row r="11" spans="2:16" x14ac:dyDescent="0.2">
      <c r="B11" s="454" t="s">
        <v>3</v>
      </c>
      <c r="C11" s="456" t="s">
        <v>4</v>
      </c>
      <c r="D11" s="448"/>
      <c r="E11" s="448"/>
      <c r="F11" s="448"/>
      <c r="G11" s="448"/>
      <c r="H11" s="448"/>
      <c r="I11" s="449"/>
      <c r="J11" s="457" t="s">
        <v>61</v>
      </c>
      <c r="K11" s="457" t="s">
        <v>62</v>
      </c>
      <c r="L11" s="76"/>
      <c r="M11" s="76"/>
      <c r="N11" s="76"/>
      <c r="O11" s="76"/>
      <c r="P11" s="76"/>
    </row>
    <row r="12" spans="2:16" x14ac:dyDescent="0.2">
      <c r="B12" s="455"/>
      <c r="C12" s="450"/>
      <c r="D12" s="451"/>
      <c r="E12" s="451"/>
      <c r="F12" s="451"/>
      <c r="G12" s="451"/>
      <c r="H12" s="451"/>
      <c r="I12" s="452"/>
      <c r="J12" s="458"/>
      <c r="K12" s="455"/>
      <c r="L12" s="76"/>
      <c r="M12" s="76"/>
      <c r="N12" s="76"/>
      <c r="O12" s="76"/>
      <c r="P12" s="76"/>
    </row>
    <row r="13" spans="2:16" ht="33" customHeight="1" x14ac:dyDescent="0.2">
      <c r="B13" s="82">
        <f>+'1.PDL'!E14</f>
        <v>1</v>
      </c>
      <c r="C13" s="445" t="str">
        <f>+'1.PDL'!F14</f>
        <v>Aumento de la cobertura en los programas de salud oral, visual y auditiva</v>
      </c>
      <c r="D13" s="461"/>
      <c r="E13" s="461"/>
      <c r="F13" s="461"/>
      <c r="G13" s="461"/>
      <c r="H13" s="461"/>
      <c r="I13" s="462"/>
      <c r="J13" s="297">
        <f>+'1.PDL'!K14</f>
        <v>4</v>
      </c>
      <c r="K13" s="297" t="str">
        <f>+'1.PDL'!L14</f>
        <v>13.4.4.32.1</v>
      </c>
      <c r="L13" s="76"/>
      <c r="M13" s="76"/>
      <c r="N13" s="76"/>
      <c r="O13" s="76"/>
      <c r="P13" s="76"/>
    </row>
    <row r="14" spans="2:16" ht="14.25" customHeight="1" x14ac:dyDescent="0.2">
      <c r="B14" s="77"/>
      <c r="C14" s="445"/>
      <c r="D14" s="461"/>
      <c r="E14" s="461"/>
      <c r="F14" s="461"/>
      <c r="G14" s="461"/>
      <c r="H14" s="461"/>
      <c r="I14" s="462"/>
      <c r="J14" s="276"/>
      <c r="K14" s="78"/>
      <c r="L14" s="76"/>
      <c r="M14" s="76"/>
      <c r="N14" s="76"/>
      <c r="O14" s="76"/>
      <c r="P14" s="76"/>
    </row>
    <row r="15" spans="2:16" ht="14.25" customHeight="1" x14ac:dyDescent="0.2">
      <c r="B15" s="77"/>
      <c r="C15" s="442"/>
      <c r="D15" s="443"/>
      <c r="E15" s="443"/>
      <c r="F15" s="443"/>
      <c r="G15" s="443"/>
      <c r="H15" s="443"/>
      <c r="I15" s="434"/>
      <c r="J15" s="276"/>
      <c r="K15" s="78"/>
      <c r="L15" s="76"/>
      <c r="M15" s="76"/>
      <c r="N15" s="76"/>
      <c r="O15" s="76"/>
      <c r="P15" s="76"/>
    </row>
    <row r="16" spans="2:16" x14ac:dyDescent="0.2">
      <c r="B16" s="77"/>
      <c r="C16" s="442"/>
      <c r="D16" s="443"/>
      <c r="E16" s="443"/>
      <c r="F16" s="443"/>
      <c r="G16" s="443"/>
      <c r="H16" s="443"/>
      <c r="I16" s="434"/>
      <c r="J16" s="276"/>
      <c r="K16" s="78"/>
      <c r="L16" s="76"/>
      <c r="M16" s="76"/>
      <c r="N16" s="76"/>
      <c r="O16" s="76"/>
      <c r="P16" s="76"/>
    </row>
    <row r="17" spans="2:16" x14ac:dyDescent="0.2">
      <c r="B17" s="77"/>
      <c r="C17" s="442"/>
      <c r="D17" s="443"/>
      <c r="E17" s="443"/>
      <c r="F17" s="443"/>
      <c r="G17" s="443"/>
      <c r="H17" s="443"/>
      <c r="I17" s="434"/>
      <c r="J17" s="276"/>
      <c r="K17" s="78"/>
      <c r="L17" s="76"/>
      <c r="M17" s="76"/>
      <c r="N17" s="76"/>
      <c r="O17" s="76"/>
      <c r="P17" s="76"/>
    </row>
    <row r="18" spans="2:16" x14ac:dyDescent="0.2">
      <c r="B18" s="77"/>
      <c r="C18" s="442"/>
      <c r="D18" s="443"/>
      <c r="E18" s="443"/>
      <c r="F18" s="443"/>
      <c r="G18" s="443"/>
      <c r="H18" s="443"/>
      <c r="I18" s="434"/>
      <c r="J18" s="276"/>
      <c r="K18" s="78"/>
      <c r="L18" s="76"/>
      <c r="M18" s="76"/>
      <c r="N18" s="76"/>
      <c r="O18" s="76"/>
      <c r="P18" s="76"/>
    </row>
    <row r="19" spans="2:16" ht="15" customHeight="1" x14ac:dyDescent="0.2">
      <c r="B19" s="76"/>
      <c r="C19" s="76"/>
      <c r="D19" s="76"/>
      <c r="E19" s="76"/>
      <c r="F19" s="76"/>
      <c r="G19" s="76"/>
      <c r="H19" s="76"/>
      <c r="I19" s="76"/>
      <c r="J19" s="277"/>
      <c r="K19" s="76"/>
      <c r="L19" s="76"/>
      <c r="M19" s="76"/>
      <c r="N19" s="76"/>
      <c r="O19" s="76"/>
      <c r="P19" s="76"/>
    </row>
    <row r="20" spans="2:16" x14ac:dyDescent="0.2">
      <c r="B20" s="463" t="s">
        <v>8</v>
      </c>
      <c r="C20" s="449"/>
      <c r="D20" s="464" t="s">
        <v>147</v>
      </c>
      <c r="E20" s="448"/>
      <c r="F20" s="448"/>
      <c r="G20" s="448"/>
      <c r="H20" s="448"/>
      <c r="I20" s="449"/>
      <c r="J20" s="277"/>
      <c r="K20" s="76"/>
      <c r="L20" s="76"/>
      <c r="M20" s="76"/>
      <c r="N20" s="76"/>
      <c r="O20" s="76"/>
      <c r="P20" s="76"/>
    </row>
    <row r="21" spans="2:16" x14ac:dyDescent="0.2">
      <c r="B21" s="450"/>
      <c r="C21" s="452"/>
      <c r="D21" s="450"/>
      <c r="E21" s="451"/>
      <c r="F21" s="451"/>
      <c r="G21" s="451"/>
      <c r="H21" s="451"/>
      <c r="I21" s="452"/>
      <c r="J21" s="277"/>
      <c r="K21" s="76"/>
      <c r="L21" s="76"/>
      <c r="M21" s="76"/>
      <c r="N21" s="76"/>
      <c r="O21" s="76"/>
      <c r="P21" s="76"/>
    </row>
    <row r="22" spans="2:16" ht="15" customHeight="1" x14ac:dyDescent="0.2">
      <c r="B22" s="76"/>
      <c r="C22" s="76"/>
      <c r="D22" s="76"/>
      <c r="E22" s="76"/>
      <c r="F22" s="76"/>
      <c r="G22" s="76"/>
      <c r="H22" s="76"/>
      <c r="I22" s="76"/>
      <c r="J22" s="277"/>
      <c r="K22" s="76"/>
      <c r="L22" s="76"/>
      <c r="M22" s="76"/>
      <c r="N22" s="76"/>
      <c r="O22" s="76"/>
      <c r="P22" s="76"/>
    </row>
    <row r="23" spans="2:16" ht="15" customHeight="1" x14ac:dyDescent="0.2">
      <c r="B23" s="76"/>
      <c r="C23" s="76"/>
      <c r="D23" s="76"/>
      <c r="E23" s="76"/>
      <c r="F23" s="76"/>
      <c r="G23" s="76"/>
      <c r="H23" s="76"/>
      <c r="I23" s="76"/>
      <c r="J23" s="249" t="s">
        <v>262</v>
      </c>
      <c r="K23" s="88" t="s">
        <v>263</v>
      </c>
      <c r="L23" s="76"/>
      <c r="M23" s="76"/>
      <c r="N23" s="76"/>
      <c r="O23" s="76"/>
      <c r="P23" s="76"/>
    </row>
    <row r="24" spans="2:16" x14ac:dyDescent="0.2">
      <c r="B24" s="463" t="s">
        <v>12</v>
      </c>
      <c r="C24" s="449"/>
      <c r="D24" s="464" t="str">
        <f>+'2.NOMBRE'!H13</f>
        <v>PREVENCIÓN DE LA ENFERMEDAD Y  PROMOCIÓN DE LA SALUD EN LA COMUNA 13 SAN JAVIER</v>
      </c>
      <c r="E24" s="448"/>
      <c r="F24" s="448"/>
      <c r="G24" s="448"/>
      <c r="H24" s="448"/>
      <c r="I24" s="448"/>
      <c r="J24" s="460">
        <f>'5.SELECCIÓN ODS'!H9</f>
        <v>3</v>
      </c>
      <c r="K24" s="460" t="str">
        <f>'5.SELECCIÓN ODS'!H13</f>
        <v>3.4</v>
      </c>
      <c r="L24" s="76"/>
      <c r="M24" s="76"/>
      <c r="N24" s="76"/>
      <c r="O24" s="76"/>
      <c r="P24" s="76"/>
    </row>
    <row r="25" spans="2:16" x14ac:dyDescent="0.2">
      <c r="B25" s="450"/>
      <c r="C25" s="452"/>
      <c r="D25" s="450"/>
      <c r="E25" s="451"/>
      <c r="F25" s="451"/>
      <c r="G25" s="451"/>
      <c r="H25" s="451"/>
      <c r="I25" s="451"/>
      <c r="J25" s="460"/>
      <c r="K25" s="460"/>
      <c r="L25" s="76"/>
      <c r="M25" s="76"/>
      <c r="N25" s="76"/>
      <c r="O25" s="76"/>
      <c r="P25" s="76"/>
    </row>
    <row r="26" spans="2:16" ht="12" customHeight="1" x14ac:dyDescent="0.2">
      <c r="B26" s="76"/>
      <c r="C26" s="76"/>
      <c r="D26" s="76"/>
      <c r="E26" s="76"/>
      <c r="F26" s="76"/>
      <c r="G26" s="76"/>
      <c r="H26" s="76"/>
      <c r="I26" s="76"/>
      <c r="J26" s="277"/>
      <c r="K26" s="76"/>
      <c r="L26" s="76"/>
      <c r="M26" s="76"/>
      <c r="N26" s="76"/>
      <c r="O26" s="76"/>
      <c r="P26" s="76"/>
    </row>
    <row r="27" spans="2:16" ht="15" customHeight="1" x14ac:dyDescent="0.2">
      <c r="B27" s="76"/>
      <c r="C27" s="76"/>
      <c r="D27" s="76"/>
      <c r="E27" s="76"/>
      <c r="F27" s="76"/>
      <c r="G27" s="76"/>
      <c r="H27" s="76"/>
      <c r="I27" s="76"/>
      <c r="J27" s="277"/>
      <c r="K27" s="76"/>
      <c r="L27" s="76"/>
      <c r="M27" s="76"/>
      <c r="N27" s="76"/>
      <c r="O27" s="76"/>
      <c r="P27" s="76"/>
    </row>
    <row r="28" spans="2:16" ht="15" customHeight="1" x14ac:dyDescent="0.2">
      <c r="B28" s="76"/>
      <c r="C28" s="76"/>
      <c r="D28" s="76"/>
      <c r="E28" s="76"/>
      <c r="F28" s="76"/>
      <c r="G28" s="76"/>
      <c r="H28" s="76"/>
      <c r="I28" s="76"/>
      <c r="J28" s="277"/>
      <c r="K28" s="76"/>
      <c r="L28" s="76"/>
      <c r="M28" s="76"/>
      <c r="N28" s="76"/>
      <c r="O28" s="76"/>
      <c r="P28" s="76"/>
    </row>
    <row r="29" spans="2:16" ht="42.75" customHeight="1" x14ac:dyDescent="0.2">
      <c r="B29" s="433" t="s">
        <v>250</v>
      </c>
      <c r="C29" s="434"/>
      <c r="D29" s="79" t="s">
        <v>251</v>
      </c>
      <c r="E29" s="433" t="s">
        <v>252</v>
      </c>
      <c r="F29" s="443"/>
      <c r="G29" s="434"/>
      <c r="H29" s="79" t="s">
        <v>253</v>
      </c>
      <c r="I29" s="79" t="s">
        <v>57</v>
      </c>
      <c r="J29" s="79" t="s">
        <v>58</v>
      </c>
      <c r="K29" s="459" t="s">
        <v>254</v>
      </c>
      <c r="L29" s="434"/>
      <c r="M29" s="80" t="s">
        <v>255</v>
      </c>
      <c r="N29" s="80" t="s">
        <v>256</v>
      </c>
      <c r="O29" s="80" t="s">
        <v>257</v>
      </c>
      <c r="P29" s="81" t="s">
        <v>258</v>
      </c>
    </row>
    <row r="30" spans="2:16" ht="36" customHeight="1" x14ac:dyDescent="0.2">
      <c r="B30" s="445" t="str">
        <f>+Proyeccion!B4</f>
        <v xml:space="preserve">P1: 250 gafas por nodo( 7 nodos ) mayores de 13 años hasta 59 y mayores de 60 con el  25 %
</v>
      </c>
      <c r="C30" s="434"/>
      <c r="D30" s="254">
        <f>+Proyeccion!C4</f>
        <v>250</v>
      </c>
      <c r="E30" s="442" t="str">
        <f>+Proyeccion!F4</f>
        <v>1.1.1_Realizar estrategia  salud visual a personas mayores de 13 años y el 25% mayores de 60 años _C13</v>
      </c>
      <c r="F30" s="443"/>
      <c r="G30" s="434"/>
      <c r="H30" s="82" t="str">
        <f>+Proyeccion!G4</f>
        <v>Persona</v>
      </c>
      <c r="I30" s="256">
        <f>+'4.BENEFICIARIOS Y ACCIONES'!K61</f>
        <v>250</v>
      </c>
      <c r="J30" s="278">
        <f>+Proyeccion!L4</f>
        <v>77000000</v>
      </c>
      <c r="K30" s="444"/>
      <c r="L30" s="434"/>
      <c r="M30" s="83"/>
      <c r="N30" s="84"/>
      <c r="O30" s="85"/>
      <c r="P30" s="86">
        <f>+Proyeccion!M4</f>
        <v>0</v>
      </c>
    </row>
    <row r="31" spans="2:16" ht="57.75" customHeight="1" x14ac:dyDescent="0.2">
      <c r="B31" s="445" t="str">
        <f>+Proyeccion!B5</f>
        <v>500 Prótesis dentales para toda la comuna. De 18 años en adelante.</v>
      </c>
      <c r="C31" s="434"/>
      <c r="D31" s="254">
        <f>+Proyeccion!C5</f>
        <v>500</v>
      </c>
      <c r="E31" s="442" t="str">
        <f>+Proyeccion!F5</f>
        <v>1.1.2_Elaborar prótesis dentales removibles mucosoportadas, para personas de 18 en adelante_C13</v>
      </c>
      <c r="F31" s="443"/>
      <c r="G31" s="434"/>
      <c r="H31" s="82" t="str">
        <f>+Proyeccion!G5</f>
        <v>Persona</v>
      </c>
      <c r="I31" s="256">
        <f>+'4.BENEFICIARIOS Y ACCIONES'!K62</f>
        <v>500</v>
      </c>
      <c r="J31" s="278">
        <f>+Proyeccion!L5</f>
        <v>540000000</v>
      </c>
      <c r="K31" s="444"/>
      <c r="L31" s="434"/>
      <c r="M31" s="83"/>
      <c r="N31" s="84"/>
      <c r="O31" s="85"/>
      <c r="P31" s="294" t="str">
        <f>+Proyeccion!M5</f>
        <v>Se propone bajar a 300 personas que equivale en promedio a 480 protesis, es dificil encontrar a los beneficiarios</v>
      </c>
    </row>
    <row r="32" spans="2:16" ht="56.25" customHeight="1" x14ac:dyDescent="0.2">
      <c r="B32" s="445" t="str">
        <f>+Proyeccion!B6</f>
        <v xml:space="preserve">500 Ortodoncia preventiva para niños y niñas de 6 años a 10 años mas 364 dias.
</v>
      </c>
      <c r="C32" s="434"/>
      <c r="D32" s="254">
        <f>+Proyeccion!C6</f>
        <v>500</v>
      </c>
      <c r="E32" s="442" t="str">
        <f>+Proyeccion!F6</f>
        <v>1.1.3_Realizar estrategia salud Bucal en ortodoncia pediatrica para niños y niñas de 6 a 10 años_C13</v>
      </c>
      <c r="F32" s="443"/>
      <c r="G32" s="434"/>
      <c r="H32" s="82" t="str">
        <f>+Proyeccion!G6</f>
        <v>Persona</v>
      </c>
      <c r="I32" s="256">
        <f>+'4.BENEFICIARIOS Y ACCIONES'!K63</f>
        <v>500</v>
      </c>
      <c r="J32" s="278">
        <f>+Proyeccion!L6</f>
        <v>666450000</v>
      </c>
      <c r="K32" s="444"/>
      <c r="L32" s="434"/>
      <c r="M32" s="83"/>
      <c r="N32" s="84"/>
      <c r="O32" s="85"/>
      <c r="P32" s="302" t="str">
        <f>+Proyeccion!M6</f>
        <v>Se propone bajar a 300 niños,  que equivale en promedio a 480 aparatos, es dificil encontrar a los beneficiarios</v>
      </c>
    </row>
    <row r="33" spans="2:16" s="246" customFormat="1" ht="36" customHeight="1" x14ac:dyDescent="0.2">
      <c r="B33" s="445">
        <f>+Proyeccion!B7</f>
        <v>0</v>
      </c>
      <c r="C33" s="446"/>
      <c r="D33" s="254">
        <f>+Proyeccion!C7</f>
        <v>0</v>
      </c>
      <c r="E33" s="442">
        <f>+Proyeccion!F7</f>
        <v>0</v>
      </c>
      <c r="F33" s="443"/>
      <c r="G33" s="434"/>
      <c r="H33" s="82">
        <f>+Proyeccion!G7</f>
        <v>0</v>
      </c>
      <c r="I33" s="256">
        <f>+'4.BENEFICIARIOS Y ACCIONES'!K64</f>
        <v>0</v>
      </c>
      <c r="J33" s="278">
        <f>+Proyeccion!L7</f>
        <v>0</v>
      </c>
      <c r="K33" s="444"/>
      <c r="L33" s="434"/>
      <c r="M33" s="83"/>
      <c r="N33" s="84"/>
      <c r="O33" s="85"/>
      <c r="P33" s="86"/>
    </row>
    <row r="34" spans="2:16" s="246" customFormat="1" ht="36" customHeight="1" x14ac:dyDescent="0.2">
      <c r="B34" s="445">
        <f>+Proyeccion!B8</f>
        <v>0</v>
      </c>
      <c r="C34" s="446"/>
      <c r="D34" s="254">
        <f>+Proyeccion!C8</f>
        <v>0</v>
      </c>
      <c r="E34" s="442">
        <f>+Proyeccion!F8</f>
        <v>0</v>
      </c>
      <c r="F34" s="443"/>
      <c r="G34" s="434"/>
      <c r="H34" s="82">
        <f>+Proyeccion!G8</f>
        <v>0</v>
      </c>
      <c r="I34" s="256">
        <f>+'4.BENEFICIARIOS Y ACCIONES'!K65</f>
        <v>0</v>
      </c>
      <c r="J34" s="278">
        <f>+Proyeccion!L8</f>
        <v>0</v>
      </c>
      <c r="K34" s="444"/>
      <c r="L34" s="434"/>
      <c r="M34" s="83"/>
      <c r="N34" s="84"/>
      <c r="O34" s="85"/>
      <c r="P34" s="86"/>
    </row>
    <row r="35" spans="2:16" s="246" customFormat="1" ht="36" customHeight="1" x14ac:dyDescent="0.2">
      <c r="B35" s="445">
        <f>+Proyeccion!B9</f>
        <v>0</v>
      </c>
      <c r="C35" s="446"/>
      <c r="D35" s="255">
        <f>+Proyeccion!C9</f>
        <v>0</v>
      </c>
      <c r="E35" s="442">
        <f>+Proyeccion!F9</f>
        <v>0</v>
      </c>
      <c r="F35" s="443"/>
      <c r="G35" s="434"/>
      <c r="H35" s="82">
        <f>+Proyeccion!G9</f>
        <v>0</v>
      </c>
      <c r="I35" s="256">
        <f>+'4.BENEFICIARIOS Y ACCIONES'!K66</f>
        <v>0</v>
      </c>
      <c r="J35" s="278">
        <f>+Proyeccion!L9</f>
        <v>0</v>
      </c>
      <c r="K35" s="444"/>
      <c r="L35" s="434"/>
      <c r="M35" s="83"/>
      <c r="N35" s="84"/>
      <c r="O35" s="85"/>
      <c r="P35" s="86"/>
    </row>
    <row r="36" spans="2:16" ht="36" customHeight="1" x14ac:dyDescent="0.2">
      <c r="B36" s="445">
        <f>+Proyeccion!B10</f>
        <v>0</v>
      </c>
      <c r="C36" s="434"/>
      <c r="D36" s="255">
        <f>+Proyeccion!C10</f>
        <v>0</v>
      </c>
      <c r="E36" s="442">
        <f>+Proyeccion!F10</f>
        <v>0</v>
      </c>
      <c r="F36" s="443"/>
      <c r="G36" s="434"/>
      <c r="H36" s="82">
        <f>+Proyeccion!G10</f>
        <v>0</v>
      </c>
      <c r="I36" s="256">
        <f>+'4.BENEFICIARIOS Y ACCIONES'!K67</f>
        <v>0</v>
      </c>
      <c r="J36" s="278">
        <f>+Proyeccion!L10</f>
        <v>0</v>
      </c>
      <c r="K36" s="444"/>
      <c r="L36" s="434"/>
      <c r="M36" s="83"/>
      <c r="N36" s="84"/>
      <c r="O36" s="85"/>
      <c r="P36" s="86"/>
    </row>
    <row r="37" spans="2:16" ht="15.75" customHeight="1" x14ac:dyDescent="0.2">
      <c r="B37" s="76"/>
      <c r="C37" s="76"/>
      <c r="D37" s="76"/>
      <c r="E37" s="76"/>
      <c r="F37" s="76"/>
      <c r="G37" s="76"/>
      <c r="H37" s="76"/>
      <c r="I37" s="76"/>
      <c r="J37" s="277"/>
      <c r="K37" s="76"/>
      <c r="L37" s="76"/>
      <c r="M37" s="76"/>
      <c r="N37" s="76"/>
      <c r="O37" s="76"/>
      <c r="P37" s="76"/>
    </row>
    <row r="38" spans="2:16" ht="29.25" customHeight="1" x14ac:dyDescent="0.25">
      <c r="B38" s="76"/>
      <c r="C38" s="433" t="s">
        <v>259</v>
      </c>
      <c r="D38" s="434"/>
      <c r="E38" s="435">
        <f>SUM(J30:J36)</f>
        <v>1283450000</v>
      </c>
      <c r="F38" s="436"/>
      <c r="G38" s="436"/>
      <c r="H38" s="437"/>
      <c r="I38" s="76"/>
      <c r="J38" s="277"/>
      <c r="K38" s="438" t="s">
        <v>260</v>
      </c>
      <c r="L38" s="434"/>
      <c r="M38" s="439">
        <f>SUM(O30:O36)</f>
        <v>0</v>
      </c>
      <c r="N38" s="440"/>
      <c r="O38" s="441"/>
      <c r="P38" s="76"/>
    </row>
    <row r="39" spans="2:16" ht="15.75" customHeight="1" x14ac:dyDescent="0.2">
      <c r="B39" s="76"/>
      <c r="C39" s="76"/>
      <c r="D39" s="76"/>
      <c r="E39" s="76"/>
      <c r="F39" s="76"/>
      <c r="G39" s="76"/>
      <c r="H39" s="76"/>
      <c r="I39" s="76"/>
      <c r="J39" s="277"/>
      <c r="K39" s="76"/>
      <c r="L39" s="76"/>
      <c r="M39" s="76"/>
      <c r="N39" s="76"/>
      <c r="O39" s="76"/>
      <c r="P39" s="76"/>
    </row>
    <row r="40" spans="2:16" ht="15.75" customHeight="1" x14ac:dyDescent="0.2">
      <c r="B40" s="76"/>
      <c r="C40" s="76"/>
      <c r="D40" s="76"/>
      <c r="E40" s="76"/>
      <c r="F40" s="76"/>
      <c r="G40" s="76"/>
      <c r="H40" s="76"/>
      <c r="I40" s="76"/>
      <c r="J40" s="277"/>
      <c r="K40" s="76"/>
      <c r="L40" s="76"/>
      <c r="M40" s="76"/>
      <c r="N40" s="76"/>
      <c r="O40" s="76"/>
      <c r="P40" s="76"/>
    </row>
    <row r="41" spans="2:16" ht="15.75" customHeight="1" x14ac:dyDescent="0.2">
      <c r="B41" s="76"/>
      <c r="C41" s="76"/>
      <c r="D41" s="76"/>
      <c r="E41" s="76"/>
      <c r="F41" s="76"/>
      <c r="G41" s="76"/>
      <c r="H41" s="76"/>
      <c r="I41" s="76"/>
      <c r="J41" s="277"/>
      <c r="K41" s="76"/>
      <c r="L41" s="76"/>
      <c r="M41" s="76"/>
      <c r="N41" s="76"/>
      <c r="O41" s="76"/>
      <c r="P41" s="76"/>
    </row>
    <row r="42" spans="2:16" ht="15.75" customHeight="1" x14ac:dyDescent="0.2">
      <c r="B42" s="76"/>
      <c r="C42" s="76"/>
      <c r="D42" s="76"/>
      <c r="E42" s="76"/>
      <c r="F42" s="76"/>
      <c r="G42" s="76"/>
      <c r="H42" s="76"/>
      <c r="I42" s="76"/>
      <c r="J42" s="277"/>
      <c r="K42" s="76"/>
      <c r="L42" s="76"/>
      <c r="M42" s="76"/>
      <c r="N42" s="76"/>
      <c r="O42" s="76"/>
      <c r="P42" s="76"/>
    </row>
    <row r="43" spans="2:16" ht="15.75" customHeight="1" x14ac:dyDescent="0.2">
      <c r="B43" s="76"/>
      <c r="C43" s="76"/>
      <c r="D43" s="76"/>
      <c r="E43" s="76"/>
      <c r="F43" s="76"/>
      <c r="G43" s="76"/>
      <c r="H43" s="76"/>
      <c r="I43" s="76"/>
      <c r="J43" s="277"/>
      <c r="K43" s="76"/>
      <c r="L43" s="76"/>
      <c r="M43" s="76"/>
      <c r="N43" s="76"/>
      <c r="O43" s="76"/>
      <c r="P43" s="76"/>
    </row>
    <row r="44" spans="2:16" ht="15.75" customHeight="1" x14ac:dyDescent="0.2">
      <c r="B44" s="76"/>
      <c r="C44" s="76"/>
      <c r="D44" s="76"/>
      <c r="E44" s="76"/>
      <c r="F44" s="76"/>
      <c r="G44" s="76"/>
      <c r="H44" s="76"/>
      <c r="I44" s="76"/>
      <c r="J44" s="277"/>
      <c r="K44" s="76"/>
      <c r="L44" s="76"/>
      <c r="M44" s="76"/>
      <c r="N44" s="76"/>
      <c r="O44" s="76"/>
      <c r="P44" s="76"/>
    </row>
    <row r="45" spans="2:16" ht="15.75" customHeight="1" x14ac:dyDescent="0.2">
      <c r="B45" s="76"/>
      <c r="C45" s="76"/>
      <c r="D45" s="76"/>
      <c r="E45" s="76"/>
      <c r="F45" s="76"/>
      <c r="G45" s="76"/>
      <c r="H45" s="76"/>
      <c r="I45" s="76"/>
      <c r="J45" s="277"/>
      <c r="K45" s="76"/>
      <c r="L45" s="76"/>
      <c r="M45" s="76"/>
      <c r="N45" s="76"/>
      <c r="O45" s="76"/>
      <c r="P45" s="76"/>
    </row>
    <row r="46" spans="2:16" ht="15.75" customHeight="1" x14ac:dyDescent="0.2">
      <c r="B46" s="76"/>
      <c r="C46" s="76"/>
      <c r="D46" s="76"/>
      <c r="E46" s="76"/>
      <c r="F46" s="76"/>
      <c r="G46" s="76"/>
      <c r="H46" s="76"/>
      <c r="I46" s="76"/>
      <c r="J46" s="277"/>
      <c r="K46" s="76"/>
      <c r="L46" s="76"/>
      <c r="M46" s="76"/>
      <c r="N46" s="76"/>
      <c r="O46" s="76"/>
      <c r="P46" s="76"/>
    </row>
    <row r="47" spans="2:16" ht="15.75" customHeight="1" x14ac:dyDescent="0.2">
      <c r="B47" s="76"/>
      <c r="C47" s="76"/>
      <c r="D47" s="76"/>
      <c r="E47" s="76"/>
      <c r="F47" s="76"/>
      <c r="G47" s="76"/>
      <c r="H47" s="76"/>
      <c r="I47" s="76"/>
      <c r="J47" s="277"/>
      <c r="K47" s="76"/>
      <c r="L47" s="76"/>
      <c r="M47" s="76"/>
      <c r="N47" s="76"/>
      <c r="O47" s="76"/>
      <c r="P47" s="76"/>
    </row>
    <row r="48" spans="2:16" ht="15.75" customHeight="1" x14ac:dyDescent="0.2">
      <c r="B48" s="76"/>
      <c r="C48" s="76"/>
      <c r="D48" s="76"/>
      <c r="E48" s="76"/>
      <c r="F48" s="76"/>
      <c r="G48" s="76"/>
      <c r="H48" s="76"/>
      <c r="I48" s="76"/>
      <c r="J48" s="277"/>
      <c r="K48" s="76"/>
      <c r="L48" s="76"/>
      <c r="M48" s="76"/>
      <c r="N48" s="76"/>
      <c r="O48" s="76"/>
      <c r="P48" s="76"/>
    </row>
    <row r="49" spans="2:16" ht="15.75" customHeight="1" x14ac:dyDescent="0.2">
      <c r="B49" s="76"/>
      <c r="C49" s="76"/>
      <c r="D49" s="76"/>
      <c r="E49" s="76"/>
      <c r="F49" s="76"/>
      <c r="G49" s="76"/>
      <c r="H49" s="76"/>
      <c r="I49" s="76"/>
      <c r="J49" s="277"/>
      <c r="K49" s="76"/>
      <c r="L49" s="76"/>
      <c r="M49" s="76"/>
      <c r="N49" s="76"/>
      <c r="O49" s="76"/>
      <c r="P49" s="76"/>
    </row>
    <row r="50" spans="2:16" ht="15.75" customHeight="1" x14ac:dyDescent="0.2">
      <c r="B50" s="76"/>
      <c r="C50" s="76"/>
      <c r="D50" s="76"/>
      <c r="E50" s="76"/>
      <c r="F50" s="76"/>
      <c r="G50" s="76"/>
      <c r="H50" s="76"/>
      <c r="I50" s="76"/>
      <c r="J50" s="277"/>
      <c r="K50" s="76"/>
      <c r="L50" s="76"/>
      <c r="M50" s="76"/>
      <c r="N50" s="76"/>
      <c r="O50" s="76"/>
      <c r="P50" s="76"/>
    </row>
    <row r="51" spans="2:16" ht="15.75" customHeight="1" x14ac:dyDescent="0.2">
      <c r="B51" s="76"/>
      <c r="C51" s="76"/>
      <c r="D51" s="76"/>
      <c r="E51" s="76"/>
      <c r="F51" s="76"/>
      <c r="G51" s="76"/>
      <c r="H51" s="76"/>
      <c r="I51" s="76"/>
      <c r="J51" s="277"/>
      <c r="K51" s="76"/>
      <c r="L51" s="76"/>
      <c r="M51" s="76"/>
      <c r="N51" s="76"/>
      <c r="O51" s="76"/>
      <c r="P51" s="76"/>
    </row>
    <row r="52" spans="2:16" ht="15.75" customHeight="1" x14ac:dyDescent="0.2">
      <c r="B52" s="76"/>
      <c r="C52" s="76"/>
      <c r="D52" s="76"/>
      <c r="E52" s="76"/>
      <c r="F52" s="76"/>
      <c r="G52" s="76"/>
      <c r="H52" s="76"/>
      <c r="I52" s="76"/>
      <c r="J52" s="277"/>
      <c r="K52" s="76"/>
      <c r="L52" s="76"/>
      <c r="M52" s="76"/>
      <c r="N52" s="76"/>
      <c r="O52" s="76"/>
      <c r="P52" s="76"/>
    </row>
    <row r="53" spans="2:16" ht="15.75" customHeight="1" x14ac:dyDescent="0.2">
      <c r="B53" s="76"/>
      <c r="C53" s="76"/>
      <c r="D53" s="76"/>
      <c r="E53" s="76"/>
      <c r="F53" s="76"/>
      <c r="G53" s="76"/>
      <c r="H53" s="76"/>
      <c r="I53" s="76"/>
      <c r="J53" s="277"/>
      <c r="K53" s="76"/>
      <c r="L53" s="76"/>
      <c r="M53" s="76"/>
      <c r="N53" s="76"/>
      <c r="O53" s="76"/>
      <c r="P53" s="76"/>
    </row>
    <row r="54" spans="2:16" ht="15.75" customHeight="1" x14ac:dyDescent="0.2">
      <c r="B54" s="76"/>
      <c r="C54" s="76"/>
      <c r="D54" s="76"/>
      <c r="E54" s="76"/>
      <c r="F54" s="76"/>
      <c r="G54" s="76"/>
      <c r="H54" s="76"/>
      <c r="I54" s="76"/>
      <c r="J54" s="277"/>
      <c r="K54" s="76"/>
      <c r="L54" s="76"/>
      <c r="M54" s="76"/>
      <c r="N54" s="76"/>
      <c r="O54" s="76"/>
      <c r="P54" s="76"/>
    </row>
    <row r="55" spans="2:16" ht="15.75" customHeight="1" x14ac:dyDescent="0.2">
      <c r="B55" s="76"/>
      <c r="C55" s="76"/>
      <c r="D55" s="76"/>
      <c r="E55" s="76"/>
      <c r="F55" s="76"/>
      <c r="G55" s="76"/>
      <c r="H55" s="76"/>
      <c r="I55" s="76"/>
      <c r="J55" s="277"/>
      <c r="K55" s="76"/>
      <c r="L55" s="76"/>
      <c r="M55" s="76"/>
      <c r="N55" s="76"/>
      <c r="O55" s="76"/>
      <c r="P55" s="76"/>
    </row>
    <row r="56" spans="2:16" ht="15.75" customHeight="1" x14ac:dyDescent="0.2">
      <c r="B56" s="76"/>
      <c r="C56" s="76"/>
      <c r="D56" s="76"/>
      <c r="E56" s="76"/>
      <c r="F56" s="76"/>
      <c r="G56" s="76"/>
      <c r="H56" s="76"/>
      <c r="I56" s="76"/>
      <c r="J56" s="277"/>
      <c r="K56" s="76"/>
      <c r="L56" s="76"/>
      <c r="M56" s="76"/>
      <c r="N56" s="76"/>
      <c r="O56" s="76"/>
      <c r="P56" s="76"/>
    </row>
    <row r="57" spans="2:16" ht="15.75" customHeight="1" x14ac:dyDescent="0.2">
      <c r="B57" s="76"/>
      <c r="C57" s="76"/>
      <c r="D57" s="76"/>
      <c r="E57" s="76"/>
      <c r="F57" s="76"/>
      <c r="G57" s="76"/>
      <c r="H57" s="76"/>
      <c r="I57" s="76"/>
      <c r="J57" s="277"/>
      <c r="K57" s="76"/>
      <c r="L57" s="76"/>
      <c r="M57" s="76"/>
      <c r="N57" s="76"/>
      <c r="O57" s="76"/>
      <c r="P57" s="76"/>
    </row>
    <row r="58" spans="2:16" ht="15.75" customHeight="1" x14ac:dyDescent="0.2">
      <c r="B58" s="76"/>
      <c r="C58" s="76"/>
      <c r="D58" s="76"/>
      <c r="E58" s="76"/>
      <c r="F58" s="76"/>
      <c r="G58" s="76"/>
      <c r="H58" s="76"/>
      <c r="I58" s="76"/>
      <c r="J58" s="277"/>
      <c r="K58" s="76"/>
      <c r="L58" s="76"/>
      <c r="M58" s="76"/>
      <c r="N58" s="76"/>
      <c r="O58" s="76"/>
      <c r="P58" s="76"/>
    </row>
    <row r="59" spans="2:16" ht="15.75" customHeight="1" x14ac:dyDescent="0.2">
      <c r="B59" s="76"/>
      <c r="C59" s="76"/>
      <c r="D59" s="76"/>
      <c r="E59" s="76"/>
      <c r="F59" s="76"/>
      <c r="G59" s="76"/>
      <c r="H59" s="76"/>
      <c r="I59" s="76"/>
      <c r="J59" s="277"/>
      <c r="K59" s="76"/>
      <c r="L59" s="76"/>
      <c r="M59" s="76"/>
      <c r="N59" s="76"/>
      <c r="O59" s="76"/>
      <c r="P59" s="76"/>
    </row>
    <row r="60" spans="2:16" ht="15.75" customHeight="1" x14ac:dyDescent="0.2">
      <c r="B60" s="76"/>
      <c r="C60" s="76"/>
      <c r="D60" s="76"/>
      <c r="E60" s="76"/>
      <c r="F60" s="76"/>
      <c r="G60" s="76"/>
      <c r="H60" s="76"/>
      <c r="I60" s="76"/>
      <c r="J60" s="277"/>
      <c r="K60" s="76"/>
      <c r="L60" s="76"/>
      <c r="M60" s="76"/>
      <c r="N60" s="76"/>
      <c r="O60" s="76"/>
      <c r="P60" s="76"/>
    </row>
    <row r="61" spans="2:16" ht="15.75" customHeight="1" x14ac:dyDescent="0.2">
      <c r="B61" s="76"/>
      <c r="C61" s="76"/>
      <c r="D61" s="76"/>
      <c r="E61" s="76"/>
      <c r="F61" s="76"/>
      <c r="G61" s="76"/>
      <c r="H61" s="76"/>
      <c r="I61" s="76"/>
      <c r="J61" s="277"/>
      <c r="K61" s="76"/>
      <c r="L61" s="76"/>
      <c r="M61" s="76"/>
      <c r="N61" s="76"/>
      <c r="O61" s="76"/>
      <c r="P61" s="76"/>
    </row>
    <row r="62" spans="2:16" ht="15.75" customHeight="1" x14ac:dyDescent="0.2">
      <c r="B62" s="76"/>
      <c r="C62" s="76"/>
      <c r="D62" s="76"/>
      <c r="E62" s="76"/>
      <c r="F62" s="76"/>
      <c r="G62" s="76"/>
      <c r="H62" s="76"/>
      <c r="I62" s="76"/>
      <c r="J62" s="277"/>
      <c r="K62" s="76"/>
      <c r="L62" s="76"/>
      <c r="M62" s="76"/>
      <c r="N62" s="76"/>
      <c r="O62" s="76"/>
      <c r="P62" s="76"/>
    </row>
    <row r="63" spans="2:16" ht="15.75" customHeight="1" x14ac:dyDescent="0.2">
      <c r="B63" s="76"/>
      <c r="C63" s="76"/>
      <c r="D63" s="76"/>
      <c r="E63" s="76"/>
      <c r="F63" s="76"/>
      <c r="G63" s="76"/>
      <c r="H63" s="76"/>
      <c r="I63" s="76"/>
      <c r="J63" s="277"/>
      <c r="K63" s="76"/>
      <c r="L63" s="76"/>
      <c r="M63" s="76"/>
      <c r="N63" s="76"/>
      <c r="O63" s="76"/>
      <c r="P63" s="76"/>
    </row>
    <row r="64" spans="2:16" ht="15.75" customHeight="1" x14ac:dyDescent="0.2">
      <c r="B64" s="76"/>
      <c r="C64" s="76"/>
      <c r="D64" s="76"/>
      <c r="E64" s="76"/>
      <c r="F64" s="76"/>
      <c r="G64" s="76"/>
      <c r="H64" s="76"/>
      <c r="I64" s="76"/>
      <c r="J64" s="277"/>
      <c r="K64" s="76"/>
      <c r="L64" s="76"/>
      <c r="M64" s="76"/>
      <c r="N64" s="76"/>
      <c r="O64" s="76"/>
      <c r="P64" s="76"/>
    </row>
    <row r="65" spans="2:16" ht="15.75" customHeight="1" x14ac:dyDescent="0.2">
      <c r="B65" s="76"/>
      <c r="C65" s="76"/>
      <c r="D65" s="76"/>
      <c r="E65" s="76"/>
      <c r="F65" s="76"/>
      <c r="G65" s="76"/>
      <c r="H65" s="76"/>
      <c r="I65" s="76"/>
      <c r="J65" s="277"/>
      <c r="K65" s="76"/>
      <c r="L65" s="76"/>
      <c r="M65" s="76"/>
      <c r="N65" s="76"/>
      <c r="O65" s="76"/>
      <c r="P65" s="76"/>
    </row>
    <row r="66" spans="2:16" ht="15.75" customHeight="1" x14ac:dyDescent="0.2">
      <c r="B66" s="76"/>
      <c r="C66" s="76"/>
      <c r="D66" s="76"/>
      <c r="E66" s="76"/>
      <c r="F66" s="76"/>
      <c r="G66" s="76"/>
      <c r="H66" s="76"/>
      <c r="I66" s="76"/>
      <c r="J66" s="277"/>
      <c r="K66" s="76"/>
      <c r="L66" s="76"/>
      <c r="M66" s="76"/>
      <c r="N66" s="76"/>
      <c r="O66" s="76"/>
      <c r="P66" s="76"/>
    </row>
    <row r="67" spans="2:16" ht="15.75" customHeight="1" x14ac:dyDescent="0.2">
      <c r="B67" s="76"/>
      <c r="C67" s="76"/>
      <c r="D67" s="76"/>
      <c r="E67" s="76"/>
      <c r="F67" s="76"/>
      <c r="G67" s="76"/>
      <c r="H67" s="76"/>
      <c r="I67" s="76"/>
      <c r="J67" s="277"/>
      <c r="K67" s="76"/>
      <c r="L67" s="76"/>
      <c r="M67" s="76"/>
      <c r="N67" s="76"/>
      <c r="O67" s="76"/>
      <c r="P67" s="76"/>
    </row>
    <row r="68" spans="2:16" ht="15.75" customHeight="1" x14ac:dyDescent="0.2">
      <c r="B68" s="76"/>
      <c r="C68" s="76"/>
      <c r="D68" s="76"/>
      <c r="E68" s="76"/>
      <c r="F68" s="76"/>
      <c r="G68" s="76"/>
      <c r="H68" s="76"/>
      <c r="I68" s="76"/>
      <c r="J68" s="277"/>
      <c r="K68" s="76"/>
      <c r="L68" s="76"/>
      <c r="M68" s="76"/>
      <c r="N68" s="76"/>
      <c r="O68" s="76"/>
      <c r="P68" s="76"/>
    </row>
    <row r="69" spans="2:16" ht="15.75" customHeight="1" x14ac:dyDescent="0.2"/>
    <row r="70" spans="2:16" ht="15.75" customHeight="1" x14ac:dyDescent="0.2"/>
    <row r="71" spans="2:16" ht="15.75" customHeight="1" x14ac:dyDescent="0.2"/>
    <row r="72" spans="2:16" ht="15.75" customHeight="1" x14ac:dyDescent="0.2"/>
  </sheetData>
  <mergeCells count="52">
    <mergeCell ref="K33:L33"/>
    <mergeCell ref="K34:L34"/>
    <mergeCell ref="K35:L35"/>
    <mergeCell ref="E34:G34"/>
    <mergeCell ref="E35:G35"/>
    <mergeCell ref="J24:J25"/>
    <mergeCell ref="K24:K25"/>
    <mergeCell ref="C13:I13"/>
    <mergeCell ref="C14:I14"/>
    <mergeCell ref="C15:I15"/>
    <mergeCell ref="C16:I16"/>
    <mergeCell ref="C17:I17"/>
    <mergeCell ref="C18:I18"/>
    <mergeCell ref="B20:C21"/>
    <mergeCell ref="D20:I21"/>
    <mergeCell ref="B24:C25"/>
    <mergeCell ref="D24:I25"/>
    <mergeCell ref="K30:L30"/>
    <mergeCell ref="B31:C31"/>
    <mergeCell ref="B29:C29"/>
    <mergeCell ref="E29:G29"/>
    <mergeCell ref="K29:L29"/>
    <mergeCell ref="B30:C30"/>
    <mergeCell ref="E30:G30"/>
    <mergeCell ref="B8:E9"/>
    <mergeCell ref="F8:K9"/>
    <mergeCell ref="B11:B12"/>
    <mergeCell ref="C11:I12"/>
    <mergeCell ref="J11:J12"/>
    <mergeCell ref="K11:K12"/>
    <mergeCell ref="C38:D38"/>
    <mergeCell ref="E38:H38"/>
    <mergeCell ref="K38:L38"/>
    <mergeCell ref="M38:O38"/>
    <mergeCell ref="E31:G31"/>
    <mergeCell ref="K31:L31"/>
    <mergeCell ref="B32:C32"/>
    <mergeCell ref="E32:G32"/>
    <mergeCell ref="K32:L32"/>
    <mergeCell ref="E36:G36"/>
    <mergeCell ref="K36:L36"/>
    <mergeCell ref="B36:C36"/>
    <mergeCell ref="B33:C33"/>
    <mergeCell ref="B34:C34"/>
    <mergeCell ref="B35:C35"/>
    <mergeCell ref="E33:G33"/>
    <mergeCell ref="B5:K5"/>
    <mergeCell ref="B2:K2"/>
    <mergeCell ref="B3:C3"/>
    <mergeCell ref="D3:I4"/>
    <mergeCell ref="J3:K4"/>
    <mergeCell ref="B4:C4"/>
  </mergeCells>
  <dataValidations count="1">
    <dataValidation type="whole" allowBlank="1" showInputMessage="1" showErrorMessage="1" sqref="O30:O36 J30:J36" xr:uid="{00000000-0002-0000-0500-000000000000}">
      <formula1>0</formula1>
      <formula2>9.99999999999999E+32</formula2>
    </dataValidation>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ErrorMessage="1" xr:uid="{00000000-0002-0000-0500-000001000000}">
          <x14:formula1>
            <xm:f>'\\nas1\Alcaldia\208-DAP\20810-S-PSEco\U-PlanDllo-MpalLcal\Homes\1128276895\9.Documentación\2.INTERNOS\1.VIGENTES\RUTA PP-en construcción\[FICHA PERFIL 2021-ficha resumen- matriz ajustes.xlsx]Listas'!#REF!</xm:f>
          </x14:formula1>
          <xm:sqref>J20:J21</xm:sqref>
        </x14:dataValidation>
        <x14:dataValidation type="list" allowBlank="1" showErrorMessage="1" xr:uid="{00000000-0002-0000-0500-000002000000}">
          <x14:formula1>
            <xm:f>Listas!$B$3:$B$44</xm:f>
          </x14:formula1>
          <xm:sqref>D20:I21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J1017"/>
  <sheetViews>
    <sheetView showGridLines="0" topLeftCell="A7" zoomScaleNormal="100" workbookViewId="0">
      <selection activeCell="L25" sqref="L25"/>
    </sheetView>
  </sheetViews>
  <sheetFormatPr baseColWidth="10" defaultColWidth="12.625" defaultRowHeight="15" customHeight="1" x14ac:dyDescent="0.2"/>
  <cols>
    <col min="1" max="5" width="9.375" customWidth="1"/>
    <col min="6" max="6" width="0.75" customWidth="1"/>
    <col min="7" max="7" width="9.375" customWidth="1"/>
    <col min="8" max="9" width="10.125" customWidth="1"/>
    <col min="10" max="10" width="13.5" customWidth="1"/>
    <col min="11" max="25" width="9.375" customWidth="1"/>
  </cols>
  <sheetData>
    <row r="2" spans="2:10" s="89" customFormat="1" ht="15" customHeight="1" x14ac:dyDescent="0.2">
      <c r="B2" s="426"/>
      <c r="C2" s="427"/>
      <c r="D2" s="427"/>
      <c r="E2" s="427"/>
      <c r="F2" s="427"/>
      <c r="G2" s="427"/>
      <c r="H2" s="427"/>
      <c r="I2" s="427"/>
      <c r="J2" s="427"/>
    </row>
    <row r="3" spans="2:10" s="89" customFormat="1" ht="15" customHeight="1" x14ac:dyDescent="0.2">
      <c r="B3" s="428" t="s">
        <v>266</v>
      </c>
      <c r="C3" s="428"/>
      <c r="D3" s="431" t="s">
        <v>265</v>
      </c>
      <c r="E3" s="431"/>
      <c r="F3" s="431"/>
      <c r="G3" s="431"/>
      <c r="H3" s="431"/>
      <c r="I3" s="431"/>
      <c r="J3" s="465"/>
    </row>
    <row r="4" spans="2:10" s="89" customFormat="1" ht="15" customHeight="1" x14ac:dyDescent="0.2">
      <c r="B4" s="432" t="s">
        <v>264</v>
      </c>
      <c r="C4" s="432"/>
      <c r="D4" s="431"/>
      <c r="E4" s="431"/>
      <c r="F4" s="431"/>
      <c r="G4" s="431"/>
      <c r="H4" s="431"/>
      <c r="I4" s="431"/>
      <c r="J4" s="466"/>
    </row>
    <row r="5" spans="2:10" s="89" customFormat="1" ht="15" customHeight="1" x14ac:dyDescent="0.2">
      <c r="B5" s="426"/>
      <c r="C5" s="427"/>
      <c r="D5" s="427"/>
      <c r="E5" s="427"/>
      <c r="F5" s="427"/>
      <c r="G5" s="427"/>
      <c r="H5" s="427"/>
      <c r="I5" s="427"/>
      <c r="J5" s="427"/>
    </row>
    <row r="6" spans="2:10" s="89" customFormat="1" ht="15" customHeight="1" x14ac:dyDescent="0.2"/>
    <row r="7" spans="2:10" s="89" customFormat="1" ht="15" customHeight="1" x14ac:dyDescent="0.2"/>
    <row r="8" spans="2:10" ht="14.25" x14ac:dyDescent="0.2">
      <c r="B8" s="483" t="s">
        <v>715</v>
      </c>
      <c r="C8" s="320"/>
      <c r="D8" s="320"/>
      <c r="E8" s="320"/>
      <c r="F8" s="320"/>
      <c r="G8" s="320"/>
      <c r="H8" s="320"/>
      <c r="I8" s="320"/>
      <c r="J8" s="304"/>
    </row>
    <row r="9" spans="2:10" ht="14.25" x14ac:dyDescent="0.2">
      <c r="B9" s="362"/>
      <c r="C9" s="363"/>
      <c r="D9" s="363"/>
      <c r="E9" s="363"/>
      <c r="F9" s="363"/>
      <c r="G9" s="363"/>
      <c r="H9" s="363"/>
      <c r="I9" s="363"/>
      <c r="J9" s="364"/>
    </row>
    <row r="10" spans="2:10" ht="37.5" customHeight="1" x14ac:dyDescent="0.2">
      <c r="B10" s="305"/>
      <c r="C10" s="321"/>
      <c r="D10" s="321"/>
      <c r="E10" s="321"/>
      <c r="F10" s="321"/>
      <c r="G10" s="321"/>
      <c r="H10" s="321"/>
      <c r="I10" s="321"/>
      <c r="J10" s="306"/>
    </row>
    <row r="12" spans="2:10" ht="14.25" x14ac:dyDescent="0.2">
      <c r="B12" s="479" t="s">
        <v>60</v>
      </c>
      <c r="C12" s="320"/>
      <c r="D12" s="320"/>
      <c r="E12" s="320"/>
      <c r="F12" s="320"/>
      <c r="G12" s="320"/>
      <c r="H12" s="320"/>
      <c r="I12" s="320"/>
      <c r="J12" s="304"/>
    </row>
    <row r="13" spans="2:10" ht="14.25" x14ac:dyDescent="0.2">
      <c r="B13" s="305"/>
      <c r="C13" s="321"/>
      <c r="D13" s="321"/>
      <c r="E13" s="321"/>
      <c r="F13" s="321"/>
      <c r="G13" s="321"/>
      <c r="H13" s="321"/>
      <c r="I13" s="321"/>
      <c r="J13" s="306"/>
    </row>
    <row r="14" spans="2:10" ht="15" customHeight="1" x14ac:dyDescent="0.2">
      <c r="B14" s="58"/>
      <c r="C14" s="58"/>
      <c r="D14" s="58"/>
      <c r="E14" s="58"/>
      <c r="F14" s="58"/>
      <c r="G14" s="58"/>
      <c r="H14" s="58"/>
      <c r="I14" s="58"/>
      <c r="J14" s="58"/>
    </row>
    <row r="15" spans="2:10" ht="14.25" x14ac:dyDescent="0.2">
      <c r="B15" s="473" t="s">
        <v>1</v>
      </c>
      <c r="C15" s="320"/>
      <c r="D15" s="304"/>
      <c r="E15" s="314" t="str">
        <f>'1.PDL'!H7</f>
        <v>COMUNA 13 - SAN JAVIER</v>
      </c>
      <c r="F15" s="484"/>
      <c r="G15" s="484"/>
      <c r="H15" s="484"/>
      <c r="I15" s="484"/>
      <c r="J15" s="485"/>
    </row>
    <row r="16" spans="2:10" ht="14.25" x14ac:dyDescent="0.2">
      <c r="B16" s="305"/>
      <c r="C16" s="321"/>
      <c r="D16" s="306"/>
      <c r="E16" s="486"/>
      <c r="F16" s="487"/>
      <c r="G16" s="487"/>
      <c r="H16" s="487"/>
      <c r="I16" s="487"/>
      <c r="J16" s="488"/>
    </row>
    <row r="17" spans="2:10" ht="20.25" customHeight="1" x14ac:dyDescent="0.2">
      <c r="B17" s="58"/>
      <c r="C17" s="58"/>
      <c r="D17" s="58"/>
      <c r="E17" s="58"/>
      <c r="F17" s="58"/>
      <c r="G17" s="58"/>
      <c r="H17" s="58"/>
      <c r="I17" s="58"/>
      <c r="J17" s="58"/>
    </row>
    <row r="18" spans="2:10" ht="14.25" x14ac:dyDescent="0.2">
      <c r="B18" s="489" t="s">
        <v>3</v>
      </c>
      <c r="C18" s="473" t="s">
        <v>4</v>
      </c>
      <c r="D18" s="320"/>
      <c r="E18" s="320"/>
      <c r="F18" s="320"/>
      <c r="G18" s="320"/>
      <c r="H18" s="304"/>
      <c r="I18" s="490" t="s">
        <v>61</v>
      </c>
      <c r="J18" s="490" t="s">
        <v>62</v>
      </c>
    </row>
    <row r="19" spans="2:10" ht="14.25" x14ac:dyDescent="0.2">
      <c r="B19" s="331"/>
      <c r="C19" s="305"/>
      <c r="D19" s="321"/>
      <c r="E19" s="321"/>
      <c r="F19" s="321"/>
      <c r="G19" s="321"/>
      <c r="H19" s="306"/>
      <c r="I19" s="331"/>
      <c r="J19" s="331"/>
    </row>
    <row r="20" spans="2:10" ht="41.25" customHeight="1" x14ac:dyDescent="0.2">
      <c r="B20" s="59">
        <f>'1.PDL'!E14</f>
        <v>1</v>
      </c>
      <c r="C20" s="480" t="str">
        <f>'1.PDL'!F14</f>
        <v>Aumento de la cobertura en los programas de salud oral, visual y auditiva</v>
      </c>
      <c r="D20" s="481"/>
      <c r="E20" s="481"/>
      <c r="F20" s="481"/>
      <c r="G20" s="481"/>
      <c r="H20" s="482"/>
      <c r="I20" s="59">
        <f>'1.PDL'!K14</f>
        <v>4</v>
      </c>
      <c r="J20" s="59" t="str">
        <f>'1.PDL'!L14</f>
        <v>13.4.4.32.1</v>
      </c>
    </row>
    <row r="21" spans="2:10" ht="14.25" x14ac:dyDescent="0.2">
      <c r="B21" s="59">
        <f>'1.PDL'!E15</f>
        <v>0</v>
      </c>
      <c r="C21" s="480">
        <f>'1.PDL'!F15</f>
        <v>0</v>
      </c>
      <c r="D21" s="481"/>
      <c r="E21" s="481"/>
      <c r="F21" s="481"/>
      <c r="G21" s="481"/>
      <c r="H21" s="482"/>
      <c r="I21" s="59">
        <f>'1.PDL'!K15</f>
        <v>0</v>
      </c>
      <c r="J21" s="59">
        <f>'1.PDL'!L15</f>
        <v>0</v>
      </c>
    </row>
    <row r="22" spans="2:10" ht="14.25" x14ac:dyDescent="0.2">
      <c r="B22" s="59"/>
      <c r="C22" s="468"/>
      <c r="D22" s="326"/>
      <c r="E22" s="326"/>
      <c r="F22" s="326"/>
      <c r="G22" s="326"/>
      <c r="H22" s="327"/>
      <c r="I22" s="59"/>
      <c r="J22" s="59"/>
    </row>
    <row r="23" spans="2:10" ht="15" customHeight="1" x14ac:dyDescent="0.2">
      <c r="B23" s="58"/>
      <c r="C23" s="58"/>
      <c r="D23" s="58"/>
      <c r="E23" s="58"/>
      <c r="F23" s="58"/>
      <c r="G23" s="58"/>
      <c r="H23" s="58"/>
      <c r="I23" s="58"/>
      <c r="J23" s="58"/>
    </row>
    <row r="24" spans="2:10" ht="14.25" x14ac:dyDescent="0.2">
      <c r="B24" s="473" t="s">
        <v>7</v>
      </c>
      <c r="C24" s="304"/>
      <c r="D24" s="472" t="str">
        <f>'1.PDL'!G21</f>
        <v xml:space="preserve">Línea 4: Comuna 13, Con Calidad de Vida
Componente: Salud 
Programa: Atención integral en salud </v>
      </c>
      <c r="E24" s="320"/>
      <c r="F24" s="320"/>
      <c r="G24" s="320"/>
      <c r="H24" s="320"/>
      <c r="I24" s="320"/>
      <c r="J24" s="304"/>
    </row>
    <row r="25" spans="2:10" ht="45.75" customHeight="1" x14ac:dyDescent="0.2">
      <c r="B25" s="305"/>
      <c r="C25" s="306"/>
      <c r="D25" s="305"/>
      <c r="E25" s="321"/>
      <c r="F25" s="321"/>
      <c r="G25" s="321"/>
      <c r="H25" s="321"/>
      <c r="I25" s="321"/>
      <c r="J25" s="306"/>
    </row>
    <row r="26" spans="2:10" ht="14.25" x14ac:dyDescent="0.2">
      <c r="B26" s="58"/>
      <c r="C26" s="58"/>
      <c r="D26" s="58"/>
      <c r="E26" s="60"/>
      <c r="F26" s="58"/>
      <c r="G26" s="58"/>
      <c r="H26" s="58"/>
      <c r="I26" s="58"/>
      <c r="J26" s="58"/>
    </row>
    <row r="27" spans="2:10" ht="14.25" x14ac:dyDescent="0.2">
      <c r="B27" s="479" t="s">
        <v>8</v>
      </c>
      <c r="C27" s="304"/>
      <c r="D27" s="472" t="str">
        <f>'1.PDL'!G24</f>
        <v>Secretaría de Salud</v>
      </c>
      <c r="E27" s="320"/>
      <c r="F27" s="320"/>
      <c r="G27" s="320"/>
      <c r="H27" s="320"/>
      <c r="I27" s="320"/>
      <c r="J27" s="304"/>
    </row>
    <row r="28" spans="2:10" ht="15.75" customHeight="1" x14ac:dyDescent="0.2">
      <c r="B28" s="305"/>
      <c r="C28" s="306"/>
      <c r="D28" s="305"/>
      <c r="E28" s="321"/>
      <c r="F28" s="321"/>
      <c r="G28" s="321"/>
      <c r="H28" s="321"/>
      <c r="I28" s="321"/>
      <c r="J28" s="306"/>
    </row>
    <row r="29" spans="2:10" ht="15.75" customHeight="1" x14ac:dyDescent="0.2">
      <c r="B29" s="58"/>
      <c r="C29" s="58"/>
      <c r="D29" s="58"/>
      <c r="E29" s="58"/>
      <c r="F29" s="58"/>
      <c r="G29" s="58"/>
      <c r="H29" s="58"/>
      <c r="I29" s="58"/>
      <c r="J29" s="58"/>
    </row>
    <row r="30" spans="2:10" ht="14.25" customHeight="1" x14ac:dyDescent="0.2">
      <c r="B30" s="479" t="s">
        <v>63</v>
      </c>
      <c r="C30" s="320"/>
      <c r="D30" s="320"/>
      <c r="E30" s="320"/>
      <c r="F30" s="320"/>
      <c r="G30" s="320"/>
      <c r="H30" s="320"/>
      <c r="I30" s="320"/>
      <c r="J30" s="304"/>
    </row>
    <row r="31" spans="2:10" ht="15.75" customHeight="1" x14ac:dyDescent="0.2">
      <c r="B31" s="305"/>
      <c r="C31" s="321"/>
      <c r="D31" s="321"/>
      <c r="E31" s="321"/>
      <c r="F31" s="321"/>
      <c r="G31" s="321"/>
      <c r="H31" s="321"/>
      <c r="I31" s="321"/>
      <c r="J31" s="306"/>
    </row>
    <row r="32" spans="2:10" ht="15.75" customHeight="1" x14ac:dyDescent="0.2">
      <c r="B32" s="58"/>
      <c r="C32" s="58"/>
      <c r="D32" s="58"/>
      <c r="E32" s="58"/>
      <c r="F32" s="58"/>
      <c r="G32" s="58"/>
      <c r="H32" s="58"/>
      <c r="I32" s="58"/>
      <c r="J32" s="58"/>
    </row>
    <row r="33" spans="2:10" ht="15.75" customHeight="1" x14ac:dyDescent="0.2">
      <c r="B33" s="479" t="s">
        <v>12</v>
      </c>
      <c r="C33" s="304"/>
      <c r="D33" s="472" t="str">
        <f>'2.NOMBRE'!H13</f>
        <v>PREVENCIÓN DE LA ENFERMEDAD Y  PROMOCIÓN DE LA SALUD EN LA COMUNA 13 SAN JAVIER</v>
      </c>
      <c r="E33" s="320"/>
      <c r="F33" s="320"/>
      <c r="G33" s="320"/>
      <c r="H33" s="320"/>
      <c r="I33" s="320"/>
      <c r="J33" s="304"/>
    </row>
    <row r="34" spans="2:10" ht="15.75" customHeight="1" x14ac:dyDescent="0.2">
      <c r="B34" s="305"/>
      <c r="C34" s="306"/>
      <c r="D34" s="305"/>
      <c r="E34" s="321"/>
      <c r="F34" s="321"/>
      <c r="G34" s="321"/>
      <c r="H34" s="321"/>
      <c r="I34" s="321"/>
      <c r="J34" s="306"/>
    </row>
    <row r="35" spans="2:10" s="87" customFormat="1" ht="15.75" customHeight="1" x14ac:dyDescent="0.2">
      <c r="B35" s="91"/>
      <c r="C35" s="91"/>
      <c r="D35" s="91"/>
      <c r="E35" s="91"/>
      <c r="F35" s="91"/>
      <c r="G35" s="91"/>
      <c r="H35" s="91"/>
      <c r="I35" s="91"/>
      <c r="J35" s="91"/>
    </row>
    <row r="36" spans="2:10" s="87" customFormat="1" ht="15.75" customHeight="1" x14ac:dyDescent="0.2">
      <c r="B36" s="476" t="s">
        <v>262</v>
      </c>
      <c r="C36" s="476"/>
      <c r="D36" s="477" t="str">
        <f>'5.SELECCIÓN ODS'!D9</f>
        <v>SALUD Y BIENESTAR</v>
      </c>
      <c r="E36" s="477"/>
      <c r="F36" s="477"/>
      <c r="G36" s="477"/>
      <c r="H36" s="477"/>
      <c r="I36" s="477"/>
      <c r="J36" s="477">
        <f>'5.SELECCIÓN ODS'!H9</f>
        <v>3</v>
      </c>
    </row>
    <row r="37" spans="2:10" s="87" customFormat="1" ht="15.75" customHeight="1" x14ac:dyDescent="0.2">
      <c r="B37" s="476"/>
      <c r="C37" s="476"/>
      <c r="D37" s="477"/>
      <c r="E37" s="477"/>
      <c r="F37" s="477"/>
      <c r="G37" s="477"/>
      <c r="H37" s="477"/>
      <c r="I37" s="477"/>
      <c r="J37" s="477"/>
    </row>
    <row r="38" spans="2:10" s="87" customFormat="1" ht="15.75" customHeight="1" x14ac:dyDescent="0.2">
      <c r="B38" s="476"/>
      <c r="C38" s="476"/>
      <c r="D38" s="477"/>
      <c r="E38" s="477"/>
      <c r="F38" s="477"/>
      <c r="G38" s="477"/>
      <c r="H38" s="477"/>
      <c r="I38" s="477"/>
      <c r="J38" s="477"/>
    </row>
    <row r="39" spans="2:10" s="87" customFormat="1" ht="15.75" customHeight="1" x14ac:dyDescent="0.2">
      <c r="B39" s="91"/>
      <c r="C39" s="91"/>
      <c r="D39" s="91"/>
      <c r="E39" s="91"/>
      <c r="F39" s="91"/>
      <c r="G39" s="91"/>
      <c r="H39" s="91"/>
      <c r="I39" s="91"/>
      <c r="J39" s="91"/>
    </row>
    <row r="40" spans="2:10" s="87" customFormat="1" ht="29.25" customHeight="1" x14ac:dyDescent="0.2">
      <c r="B40" s="476" t="s">
        <v>263</v>
      </c>
      <c r="C40" s="476"/>
      <c r="D40" s="478" t="str">
        <f>'5.SELECCIÓN ODS'!D13</f>
        <v>Reducir la mortalidad por enfermedades no transmisibles: De aquí a 2030, reducir en un tercio la mortalidad prematura por enfermedades no transmisibles mediante su prevención y tratamiento, y promover la salud mental y el bienestar</v>
      </c>
      <c r="E40" s="478"/>
      <c r="F40" s="478"/>
      <c r="G40" s="478"/>
      <c r="H40" s="478"/>
      <c r="I40" s="478"/>
      <c r="J40" s="477" t="str">
        <f>'5.SELECCIÓN ODS'!H13</f>
        <v>3.4</v>
      </c>
    </row>
    <row r="41" spans="2:10" s="87" customFormat="1" ht="29.25" customHeight="1" x14ac:dyDescent="0.2">
      <c r="B41" s="476"/>
      <c r="C41" s="476"/>
      <c r="D41" s="478"/>
      <c r="E41" s="478"/>
      <c r="F41" s="478"/>
      <c r="G41" s="478"/>
      <c r="H41" s="478"/>
      <c r="I41" s="478"/>
      <c r="J41" s="477"/>
    </row>
    <row r="42" spans="2:10" s="87" customFormat="1" ht="29.25" customHeight="1" x14ac:dyDescent="0.2">
      <c r="B42" s="476"/>
      <c r="C42" s="476"/>
      <c r="D42" s="478"/>
      <c r="E42" s="478"/>
      <c r="F42" s="478"/>
      <c r="G42" s="478"/>
      <c r="H42" s="478"/>
      <c r="I42" s="478"/>
      <c r="J42" s="477"/>
    </row>
    <row r="43" spans="2:10" ht="15.75" customHeight="1" x14ac:dyDescent="0.2">
      <c r="B43" s="58"/>
      <c r="C43" s="58"/>
      <c r="D43" s="58"/>
      <c r="E43" s="58"/>
      <c r="F43" s="58"/>
      <c r="G43" s="58"/>
      <c r="H43" s="58"/>
      <c r="I43" s="58"/>
      <c r="J43" s="58"/>
    </row>
    <row r="44" spans="2:10" ht="15.75" customHeight="1" x14ac:dyDescent="0.2">
      <c r="B44" s="473" t="s">
        <v>30</v>
      </c>
      <c r="C44" s="320"/>
      <c r="D44" s="320"/>
      <c r="E44" s="320"/>
      <c r="F44" s="320"/>
      <c r="G44" s="320"/>
      <c r="H44" s="320"/>
      <c r="I44" s="320"/>
      <c r="J44" s="304"/>
    </row>
    <row r="45" spans="2:10" ht="15.75" customHeight="1" x14ac:dyDescent="0.2">
      <c r="B45" s="305"/>
      <c r="C45" s="321"/>
      <c r="D45" s="321"/>
      <c r="E45" s="321"/>
      <c r="F45" s="321"/>
      <c r="G45" s="321"/>
      <c r="H45" s="321"/>
      <c r="I45" s="321"/>
      <c r="J45" s="306"/>
    </row>
    <row r="46" spans="2:10" ht="15.75" customHeight="1" x14ac:dyDescent="0.2">
      <c r="B46" s="472" t="str">
        <f>'3.ARBOL PROBLEMA Y OBJETIVOS'!C29</f>
        <v>BAJA COBERTURA DE  PROGRAMAS DE  PROMOCIÓN DE LA SALUD Y PREVENCIÓN DE LA ENFERMEDAD.</v>
      </c>
      <c r="C46" s="320"/>
      <c r="D46" s="320"/>
      <c r="E46" s="320"/>
      <c r="F46" s="320"/>
      <c r="G46" s="320"/>
      <c r="H46" s="320"/>
      <c r="I46" s="320"/>
      <c r="J46" s="304"/>
    </row>
    <row r="47" spans="2:10" ht="15.75" customHeight="1" x14ac:dyDescent="0.2">
      <c r="B47" s="362"/>
      <c r="C47" s="363"/>
      <c r="D47" s="363"/>
      <c r="E47" s="363"/>
      <c r="F47" s="363"/>
      <c r="G47" s="363"/>
      <c r="H47" s="363"/>
      <c r="I47" s="363"/>
      <c r="J47" s="364"/>
    </row>
    <row r="48" spans="2:10" ht="15.75" customHeight="1" x14ac:dyDescent="0.2">
      <c r="B48" s="305"/>
      <c r="C48" s="321"/>
      <c r="D48" s="321"/>
      <c r="E48" s="321"/>
      <c r="F48" s="321"/>
      <c r="G48" s="321"/>
      <c r="H48" s="321"/>
      <c r="I48" s="321"/>
      <c r="J48" s="306"/>
    </row>
    <row r="49" spans="2:10" ht="15.75" customHeight="1" x14ac:dyDescent="0.2">
      <c r="B49" s="58"/>
      <c r="C49" s="58"/>
      <c r="D49" s="58"/>
      <c r="E49" s="58"/>
      <c r="F49" s="58"/>
      <c r="G49" s="58"/>
      <c r="H49" s="58"/>
      <c r="I49" s="58"/>
      <c r="J49" s="58"/>
    </row>
    <row r="50" spans="2:10" ht="15.75" customHeight="1" x14ac:dyDescent="0.2">
      <c r="B50" s="473" t="s">
        <v>31</v>
      </c>
      <c r="C50" s="320"/>
      <c r="D50" s="320"/>
      <c r="E50" s="320"/>
      <c r="F50" s="320"/>
      <c r="G50" s="320"/>
      <c r="H50" s="320"/>
      <c r="I50" s="320"/>
      <c r="J50" s="304"/>
    </row>
    <row r="51" spans="2:10" ht="15.75" customHeight="1" x14ac:dyDescent="0.2">
      <c r="B51" s="305"/>
      <c r="C51" s="321"/>
      <c r="D51" s="321"/>
      <c r="E51" s="321"/>
      <c r="F51" s="321"/>
      <c r="G51" s="321"/>
      <c r="H51" s="321"/>
      <c r="I51" s="321"/>
      <c r="J51" s="306"/>
    </row>
    <row r="52" spans="2:10" ht="15.75" customHeight="1" x14ac:dyDescent="0.2">
      <c r="B52" s="472" t="str">
        <f>'3.ARBOL PROBLEMA Y OBJETIVOS'!N29</f>
        <v>AUMENTAR LA COBERTURA DE  PROGRAMAS DE PROMOCIÓN DE LA SALUD Y PREVENCIÓN DE LA ENFERMEDAD.</v>
      </c>
      <c r="C52" s="320"/>
      <c r="D52" s="320"/>
      <c r="E52" s="320"/>
      <c r="F52" s="320"/>
      <c r="G52" s="320"/>
      <c r="H52" s="320"/>
      <c r="I52" s="320"/>
      <c r="J52" s="304"/>
    </row>
    <row r="53" spans="2:10" ht="15.75" customHeight="1" x14ac:dyDescent="0.2">
      <c r="B53" s="362"/>
      <c r="C53" s="363"/>
      <c r="D53" s="363"/>
      <c r="E53" s="363"/>
      <c r="F53" s="363"/>
      <c r="G53" s="363"/>
      <c r="H53" s="363"/>
      <c r="I53" s="363"/>
      <c r="J53" s="364"/>
    </row>
    <row r="54" spans="2:10" ht="15.75" customHeight="1" x14ac:dyDescent="0.2">
      <c r="B54" s="305"/>
      <c r="C54" s="321"/>
      <c r="D54" s="321"/>
      <c r="E54" s="321"/>
      <c r="F54" s="321"/>
      <c r="G54" s="321"/>
      <c r="H54" s="321"/>
      <c r="I54" s="321"/>
      <c r="J54" s="306"/>
    </row>
    <row r="55" spans="2:10" ht="15.75" customHeight="1" x14ac:dyDescent="0.2">
      <c r="B55" s="58"/>
      <c r="C55" s="58"/>
      <c r="D55" s="58"/>
      <c r="E55" s="58"/>
      <c r="F55" s="58"/>
      <c r="G55" s="58"/>
      <c r="H55" s="58"/>
      <c r="I55" s="58"/>
      <c r="J55" s="58"/>
    </row>
    <row r="56" spans="2:10" ht="15.75" customHeight="1" x14ac:dyDescent="0.2">
      <c r="B56" s="58"/>
      <c r="C56" s="58"/>
      <c r="D56" s="58"/>
      <c r="E56" s="58"/>
      <c r="F56" s="58"/>
      <c r="G56" s="58"/>
      <c r="H56" s="58"/>
      <c r="I56" s="58"/>
      <c r="J56" s="58"/>
    </row>
    <row r="57" spans="2:10" ht="15.75" customHeight="1" x14ac:dyDescent="0.2">
      <c r="B57" s="474" t="s">
        <v>64</v>
      </c>
      <c r="C57" s="320"/>
      <c r="D57" s="320"/>
      <c r="E57" s="320"/>
      <c r="F57" s="320"/>
      <c r="G57" s="320"/>
      <c r="H57" s="320"/>
      <c r="I57" s="320"/>
      <c r="J57" s="304"/>
    </row>
    <row r="58" spans="2:10" ht="15.75" customHeight="1" x14ac:dyDescent="0.2">
      <c r="B58" s="305"/>
      <c r="C58" s="321"/>
      <c r="D58" s="321"/>
      <c r="E58" s="321"/>
      <c r="F58" s="321"/>
      <c r="G58" s="321"/>
      <c r="H58" s="321"/>
      <c r="I58" s="321"/>
      <c r="J58" s="306"/>
    </row>
    <row r="59" spans="2:10" ht="15.75" customHeight="1" x14ac:dyDescent="0.2">
      <c r="B59" s="58"/>
      <c r="C59" s="58"/>
      <c r="D59" s="58"/>
      <c r="E59" s="58"/>
      <c r="F59" s="58"/>
      <c r="G59" s="58"/>
      <c r="H59" s="58"/>
      <c r="I59" s="58"/>
      <c r="J59" s="58"/>
    </row>
    <row r="60" spans="2:10" ht="28.5" customHeight="1" x14ac:dyDescent="0.2">
      <c r="B60" s="471" t="s">
        <v>43</v>
      </c>
      <c r="C60" s="327"/>
      <c r="D60" s="475">
        <f>'4.BENEFICIARIOS Y ACCIONES'!G9</f>
        <v>1250</v>
      </c>
      <c r="E60" s="326"/>
      <c r="F60" s="326"/>
      <c r="G60" s="327"/>
      <c r="H60" s="58"/>
      <c r="I60" s="58"/>
      <c r="J60" s="58"/>
    </row>
    <row r="61" spans="2:10" ht="15.75" customHeight="1" x14ac:dyDescent="0.2">
      <c r="B61" s="58"/>
      <c r="C61" s="58"/>
      <c r="D61" s="58"/>
      <c r="E61" s="58"/>
      <c r="F61" s="58"/>
      <c r="G61" s="58"/>
      <c r="H61" s="58"/>
      <c r="I61" s="58"/>
      <c r="J61" s="58"/>
    </row>
    <row r="62" spans="2:10" ht="15.75" customHeight="1" x14ac:dyDescent="0.2">
      <c r="B62" s="470" t="s">
        <v>45</v>
      </c>
      <c r="C62" s="320"/>
      <c r="D62" s="320"/>
      <c r="E62" s="320"/>
      <c r="F62" s="320"/>
      <c r="G62" s="320"/>
      <c r="H62" s="320"/>
      <c r="I62" s="320"/>
      <c r="J62" s="304"/>
    </row>
    <row r="63" spans="2:10" ht="15.75" customHeight="1" x14ac:dyDescent="0.2">
      <c r="B63" s="305"/>
      <c r="C63" s="321"/>
      <c r="D63" s="321"/>
      <c r="E63" s="321"/>
      <c r="F63" s="321"/>
      <c r="G63" s="321"/>
      <c r="H63" s="321"/>
      <c r="I63" s="321"/>
      <c r="J63" s="306"/>
    </row>
    <row r="64" spans="2:10" ht="15.75" customHeight="1" x14ac:dyDescent="0.2">
      <c r="B64" s="61"/>
      <c r="C64" s="58"/>
      <c r="D64" s="58"/>
      <c r="E64" s="58"/>
      <c r="F64" s="58"/>
      <c r="G64" s="58"/>
      <c r="H64" s="58"/>
      <c r="I64" s="58"/>
      <c r="J64" s="58"/>
    </row>
    <row r="65" spans="2:10" ht="35.25" customHeight="1" x14ac:dyDescent="0.2">
      <c r="B65" s="471" t="s">
        <v>46</v>
      </c>
      <c r="C65" s="326"/>
      <c r="D65" s="326"/>
      <c r="E65" s="326"/>
      <c r="F65" s="326"/>
      <c r="G65" s="326"/>
      <c r="H65" s="326"/>
      <c r="I65" s="326"/>
      <c r="J65" s="327"/>
    </row>
    <row r="66" spans="2:10" ht="11.25" customHeight="1" x14ac:dyDescent="0.2">
      <c r="B66" s="472" t="str">
        <f>'4.BENEFICIARIOS Y ACCIONES'!B28</f>
        <v>Con el presente proyecto se pretende ejecutar las estrategias:  Salud Visual: promoción y prevención y tratamientos salud visual con entrega de gafas. Salud Oral Ortodoncia: prevenir es guiar el crecimiento y desarrollo dentario desde sus inicios, Salud oral Prótesis dental: rehabilitación función masticatoria y mejorar la autoestima del beneficiario . Los costos de las estrategias contemplan costos directos, costos indirectos e interventoría integral.</v>
      </c>
      <c r="C66" s="320"/>
      <c r="D66" s="320"/>
      <c r="E66" s="320"/>
      <c r="F66" s="320"/>
      <c r="G66" s="320"/>
      <c r="H66" s="320"/>
      <c r="I66" s="320"/>
      <c r="J66" s="304"/>
    </row>
    <row r="67" spans="2:10" ht="11.25" customHeight="1" x14ac:dyDescent="0.2">
      <c r="B67" s="362"/>
      <c r="C67" s="363"/>
      <c r="D67" s="363"/>
      <c r="E67" s="363"/>
      <c r="F67" s="363"/>
      <c r="G67" s="363"/>
      <c r="H67" s="363"/>
      <c r="I67" s="363"/>
      <c r="J67" s="364"/>
    </row>
    <row r="68" spans="2:10" ht="11.25" customHeight="1" x14ac:dyDescent="0.2">
      <c r="B68" s="362"/>
      <c r="C68" s="363"/>
      <c r="D68" s="363"/>
      <c r="E68" s="363"/>
      <c r="F68" s="363"/>
      <c r="G68" s="363"/>
      <c r="H68" s="363"/>
      <c r="I68" s="363"/>
      <c r="J68" s="364"/>
    </row>
    <row r="69" spans="2:10" ht="11.25" customHeight="1" x14ac:dyDescent="0.2">
      <c r="B69" s="362"/>
      <c r="C69" s="363"/>
      <c r="D69" s="363"/>
      <c r="E69" s="363"/>
      <c r="F69" s="363"/>
      <c r="G69" s="363"/>
      <c r="H69" s="363"/>
      <c r="I69" s="363"/>
      <c r="J69" s="364"/>
    </row>
    <row r="70" spans="2:10" ht="11.25" customHeight="1" x14ac:dyDescent="0.2">
      <c r="B70" s="362"/>
      <c r="C70" s="363"/>
      <c r="D70" s="363"/>
      <c r="E70" s="363"/>
      <c r="F70" s="363"/>
      <c r="G70" s="363"/>
      <c r="H70" s="363"/>
      <c r="I70" s="363"/>
      <c r="J70" s="364"/>
    </row>
    <row r="71" spans="2:10" ht="11.25" customHeight="1" x14ac:dyDescent="0.2">
      <c r="B71" s="305"/>
      <c r="C71" s="321"/>
      <c r="D71" s="321"/>
      <c r="E71" s="321"/>
      <c r="F71" s="321"/>
      <c r="G71" s="321"/>
      <c r="H71" s="321"/>
      <c r="I71" s="321"/>
      <c r="J71" s="306"/>
    </row>
    <row r="72" spans="2:10" ht="15.75" customHeight="1" x14ac:dyDescent="0.2">
      <c r="B72" s="58"/>
      <c r="C72" s="58"/>
      <c r="D72" s="58"/>
      <c r="E72" s="58"/>
      <c r="F72" s="58"/>
      <c r="G72" s="58"/>
      <c r="H72" s="58"/>
      <c r="I72" s="58"/>
      <c r="J72" s="58"/>
    </row>
    <row r="73" spans="2:10" ht="15.75" customHeight="1" x14ac:dyDescent="0.2">
      <c r="B73" s="470" t="s">
        <v>65</v>
      </c>
      <c r="C73" s="320"/>
      <c r="D73" s="320"/>
      <c r="E73" s="320"/>
      <c r="F73" s="320"/>
      <c r="G73" s="320"/>
      <c r="H73" s="320"/>
      <c r="I73" s="320"/>
      <c r="J73" s="304"/>
    </row>
    <row r="74" spans="2:10" ht="15.75" customHeight="1" x14ac:dyDescent="0.2">
      <c r="B74" s="305"/>
      <c r="C74" s="321"/>
      <c r="D74" s="321"/>
      <c r="E74" s="321"/>
      <c r="F74" s="321"/>
      <c r="G74" s="321"/>
      <c r="H74" s="321"/>
      <c r="I74" s="321"/>
      <c r="J74" s="306"/>
    </row>
    <row r="75" spans="2:10" ht="15.75" customHeight="1" x14ac:dyDescent="0.2">
      <c r="B75" s="58"/>
      <c r="C75" s="58"/>
      <c r="D75" s="58"/>
      <c r="E75" s="58"/>
      <c r="F75" s="58"/>
      <c r="G75" s="58"/>
      <c r="H75" s="58"/>
      <c r="I75" s="58"/>
      <c r="J75" s="58"/>
    </row>
    <row r="76" spans="2:10" ht="42.75" customHeight="1" x14ac:dyDescent="0.2">
      <c r="B76" s="471" t="s">
        <v>54</v>
      </c>
      <c r="C76" s="326"/>
      <c r="D76" s="326"/>
      <c r="E76" s="326"/>
      <c r="F76" s="327"/>
      <c r="G76" s="62" t="s">
        <v>56</v>
      </c>
      <c r="H76" s="62" t="s">
        <v>57</v>
      </c>
      <c r="I76" s="471" t="s">
        <v>58</v>
      </c>
      <c r="J76" s="327"/>
    </row>
    <row r="77" spans="2:10" ht="34.5" customHeight="1" x14ac:dyDescent="0.2">
      <c r="B77" s="468" t="str">
        <f>'4.BENEFICIARIOS Y ACCIONES'!G61</f>
        <v>1.1.1_Realizar estrategia  salud visual a personas mayores de 13 años y el 25% mayores de 60 años _C13</v>
      </c>
      <c r="C77" s="323"/>
      <c r="D77" s="323"/>
      <c r="E77" s="323"/>
      <c r="F77" s="324"/>
      <c r="G77" s="63" t="str">
        <f>'4.BENEFICIARIOS Y ACCIONES'!J61</f>
        <v>Persona</v>
      </c>
      <c r="H77" s="63">
        <f>'4.BENEFICIARIOS Y ACCIONES'!K61</f>
        <v>250</v>
      </c>
      <c r="I77" s="467">
        <f>'4.BENEFICIARIOS Y ACCIONES'!L61</f>
        <v>77000000</v>
      </c>
      <c r="J77" s="324"/>
    </row>
    <row r="78" spans="2:10" ht="34.5" customHeight="1" x14ac:dyDescent="0.2">
      <c r="B78" s="468" t="str">
        <f>'4.BENEFICIARIOS Y ACCIONES'!G62</f>
        <v>1.1.2_Elaborar prótesis dentales removibles mucosoportadas, para personas de 18 en adelante_C13</v>
      </c>
      <c r="C78" s="323"/>
      <c r="D78" s="323"/>
      <c r="E78" s="323"/>
      <c r="F78" s="324"/>
      <c r="G78" s="63" t="str">
        <f>'4.BENEFICIARIOS Y ACCIONES'!J62</f>
        <v>Persona</v>
      </c>
      <c r="H78" s="63">
        <f>'4.BENEFICIARIOS Y ACCIONES'!K62</f>
        <v>500</v>
      </c>
      <c r="I78" s="467">
        <f>'4.BENEFICIARIOS Y ACCIONES'!L62</f>
        <v>540000000</v>
      </c>
      <c r="J78" s="324"/>
    </row>
    <row r="79" spans="2:10" ht="34.5" customHeight="1" x14ac:dyDescent="0.2">
      <c r="B79" s="468" t="str">
        <f>'4.BENEFICIARIOS Y ACCIONES'!G63</f>
        <v>1.1.3_Realizar estrategia salud Bucal en ortodoncia pediatrica para niños y niñas de 6 a 10 años_C13</v>
      </c>
      <c r="C79" s="323"/>
      <c r="D79" s="323"/>
      <c r="E79" s="323"/>
      <c r="F79" s="324"/>
      <c r="G79" s="63" t="str">
        <f>'4.BENEFICIARIOS Y ACCIONES'!J63</f>
        <v>Persona</v>
      </c>
      <c r="H79" s="63">
        <f>'4.BENEFICIARIOS Y ACCIONES'!K63</f>
        <v>500</v>
      </c>
      <c r="I79" s="467">
        <f>'4.BENEFICIARIOS Y ACCIONES'!L63</f>
        <v>666450000</v>
      </c>
      <c r="J79" s="324"/>
    </row>
    <row r="80" spans="2:10" ht="14.25" x14ac:dyDescent="0.2">
      <c r="B80" s="469">
        <f>'4.BENEFICIARIOS Y ACCIONES'!G64</f>
        <v>0</v>
      </c>
      <c r="C80" s="326"/>
      <c r="D80" s="326"/>
      <c r="E80" s="326"/>
      <c r="F80" s="327"/>
      <c r="G80" s="63">
        <f>'4.BENEFICIARIOS Y ACCIONES'!J64</f>
        <v>0</v>
      </c>
      <c r="H80" s="63">
        <f>'4.BENEFICIARIOS Y ACCIONES'!K64</f>
        <v>0</v>
      </c>
      <c r="I80" s="467">
        <f>'4.BENEFICIARIOS Y ACCIONES'!L64</f>
        <v>0</v>
      </c>
      <c r="J80" s="324"/>
    </row>
    <row r="81" spans="2:10" ht="14.25" x14ac:dyDescent="0.2">
      <c r="B81" s="469">
        <f>'4.BENEFICIARIOS Y ACCIONES'!G65</f>
        <v>0</v>
      </c>
      <c r="C81" s="326"/>
      <c r="D81" s="326"/>
      <c r="E81" s="326"/>
      <c r="F81" s="327"/>
      <c r="G81" s="63">
        <f>'4.BENEFICIARIOS Y ACCIONES'!J65</f>
        <v>0</v>
      </c>
      <c r="H81" s="63">
        <f>'4.BENEFICIARIOS Y ACCIONES'!K65</f>
        <v>0</v>
      </c>
      <c r="I81" s="467">
        <f>'4.BENEFICIARIOS Y ACCIONES'!L65</f>
        <v>0</v>
      </c>
      <c r="J81" s="324"/>
    </row>
    <row r="82" spans="2:10" ht="14.25" x14ac:dyDescent="0.2">
      <c r="B82" s="469">
        <f>'4.BENEFICIARIOS Y ACCIONES'!G66</f>
        <v>0</v>
      </c>
      <c r="C82" s="326"/>
      <c r="D82" s="326"/>
      <c r="E82" s="326"/>
      <c r="F82" s="327"/>
      <c r="G82" s="63">
        <f>'4.BENEFICIARIOS Y ACCIONES'!J66</f>
        <v>0</v>
      </c>
      <c r="H82" s="63">
        <f>'4.BENEFICIARIOS Y ACCIONES'!K66</f>
        <v>0</v>
      </c>
      <c r="I82" s="467">
        <f>'4.BENEFICIARIOS Y ACCIONES'!L66</f>
        <v>0</v>
      </c>
      <c r="J82" s="324"/>
    </row>
    <row r="83" spans="2:10" ht="14.25" x14ac:dyDescent="0.2">
      <c r="B83" s="469">
        <f>'4.BENEFICIARIOS Y ACCIONES'!G67</f>
        <v>0</v>
      </c>
      <c r="C83" s="326"/>
      <c r="D83" s="326"/>
      <c r="E83" s="326"/>
      <c r="F83" s="327"/>
      <c r="G83" s="63">
        <f>'4.BENEFICIARIOS Y ACCIONES'!J67</f>
        <v>0</v>
      </c>
      <c r="H83" s="63">
        <f>'4.BENEFICIARIOS Y ACCIONES'!K67</f>
        <v>0</v>
      </c>
      <c r="I83" s="467">
        <f>'4.BENEFICIARIOS Y ACCIONES'!L67</f>
        <v>0</v>
      </c>
      <c r="J83" s="324"/>
    </row>
    <row r="84" spans="2:10" ht="15.75" customHeight="1" x14ac:dyDescent="0.2">
      <c r="B84" s="58"/>
      <c r="C84" s="58"/>
      <c r="D84" s="58"/>
      <c r="E84" s="58"/>
      <c r="F84" s="58"/>
      <c r="G84" s="58"/>
      <c r="H84" s="58"/>
      <c r="I84" s="58"/>
      <c r="J84" s="58"/>
    </row>
    <row r="85" spans="2:10" ht="29.25" customHeight="1" x14ac:dyDescent="0.25">
      <c r="B85" s="471" t="s">
        <v>58</v>
      </c>
      <c r="C85" s="327"/>
      <c r="D85" s="491">
        <f>'4.BENEFICIARIOS Y ACCIONES'!L68</f>
        <v>1283450000</v>
      </c>
      <c r="E85" s="492"/>
      <c r="F85" s="492"/>
      <c r="G85" s="437"/>
      <c r="H85" s="58"/>
      <c r="I85" s="58"/>
      <c r="J85" s="58"/>
    </row>
    <row r="86" spans="2:10" ht="15.75" customHeight="1" x14ac:dyDescent="0.2"/>
    <row r="87" spans="2:10" ht="15.75" customHeight="1" x14ac:dyDescent="0.2"/>
    <row r="88" spans="2:10" ht="15.75" customHeight="1" x14ac:dyDescent="0.2"/>
    <row r="89" spans="2:10" ht="15.75" customHeight="1" x14ac:dyDescent="0.2"/>
    <row r="90" spans="2:10" ht="15.75" customHeight="1" x14ac:dyDescent="0.2"/>
    <row r="91" spans="2:10" ht="15.75" customHeight="1" x14ac:dyDescent="0.2"/>
    <row r="92" spans="2:10" ht="15.75" customHeight="1" x14ac:dyDescent="0.2"/>
    <row r="93" spans="2:10" ht="15.75" customHeight="1" x14ac:dyDescent="0.2"/>
    <row r="94" spans="2:10" ht="15.75" customHeight="1" x14ac:dyDescent="0.2"/>
    <row r="95" spans="2:10" ht="15.75" customHeight="1" x14ac:dyDescent="0.2"/>
    <row r="96" spans="2:10"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sheetData>
  <mergeCells count="59">
    <mergeCell ref="B85:C85"/>
    <mergeCell ref="D85:G85"/>
    <mergeCell ref="B82:F82"/>
    <mergeCell ref="I82:J82"/>
    <mergeCell ref="B83:F83"/>
    <mergeCell ref="I83:J83"/>
    <mergeCell ref="B8:J10"/>
    <mergeCell ref="B12:J13"/>
    <mergeCell ref="B15:D16"/>
    <mergeCell ref="E15:J16"/>
    <mergeCell ref="B18:B19"/>
    <mergeCell ref="I18:I19"/>
    <mergeCell ref="J18:J19"/>
    <mergeCell ref="C18:H19"/>
    <mergeCell ref="C20:H20"/>
    <mergeCell ref="C21:H21"/>
    <mergeCell ref="C22:H22"/>
    <mergeCell ref="B24:C25"/>
    <mergeCell ref="D24:J25"/>
    <mergeCell ref="B27:C28"/>
    <mergeCell ref="D27:J28"/>
    <mergeCell ref="B30:J31"/>
    <mergeCell ref="B33:C34"/>
    <mergeCell ref="D33:J34"/>
    <mergeCell ref="B44:J45"/>
    <mergeCell ref="B46:J48"/>
    <mergeCell ref="B36:C38"/>
    <mergeCell ref="D36:I38"/>
    <mergeCell ref="J36:J38"/>
    <mergeCell ref="B40:C42"/>
    <mergeCell ref="D40:I42"/>
    <mergeCell ref="J40:J42"/>
    <mergeCell ref="B50:J51"/>
    <mergeCell ref="B52:J54"/>
    <mergeCell ref="B57:J58"/>
    <mergeCell ref="B60:C60"/>
    <mergeCell ref="D60:G60"/>
    <mergeCell ref="B62:J63"/>
    <mergeCell ref="B65:J65"/>
    <mergeCell ref="B66:J71"/>
    <mergeCell ref="B73:J74"/>
    <mergeCell ref="B76:F76"/>
    <mergeCell ref="I76:J76"/>
    <mergeCell ref="I77:J77"/>
    <mergeCell ref="I80:J80"/>
    <mergeCell ref="I81:J81"/>
    <mergeCell ref="B77:F77"/>
    <mergeCell ref="B78:F78"/>
    <mergeCell ref="I78:J78"/>
    <mergeCell ref="B79:F79"/>
    <mergeCell ref="I79:J79"/>
    <mergeCell ref="B80:F80"/>
    <mergeCell ref="B81:F81"/>
    <mergeCell ref="B5:J5"/>
    <mergeCell ref="J3:J4"/>
    <mergeCell ref="B2:J2"/>
    <mergeCell ref="B3:C3"/>
    <mergeCell ref="D3:I4"/>
    <mergeCell ref="B4:C4"/>
  </mergeCells>
  <pageMargins left="0.7" right="0.7" top="0.75" bottom="0.75" header="0" footer="0"/>
  <pageSetup scale="62" orientation="portrait" r:id="rId1"/>
  <rowBreaks count="1" manualBreakCount="1">
    <brk id="55"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2060"/>
  </sheetPr>
  <dimension ref="A1:AD138"/>
  <sheetViews>
    <sheetView tabSelected="1" topLeftCell="C1" zoomScale="90" zoomScaleNormal="90" workbookViewId="0">
      <selection activeCell="E7" sqref="E7"/>
    </sheetView>
  </sheetViews>
  <sheetFormatPr baseColWidth="10" defaultRowHeight="12" x14ac:dyDescent="0.2"/>
  <cols>
    <col min="1" max="1" width="3.375" style="97" customWidth="1"/>
    <col min="2" max="2" width="28" style="97" customWidth="1"/>
    <col min="3" max="3" width="14.5" style="97" customWidth="1"/>
    <col min="4" max="4" width="14.375" style="97" customWidth="1"/>
    <col min="5" max="5" width="6.375" style="99" customWidth="1"/>
    <col min="6" max="6" width="27" style="99" customWidth="1"/>
    <col min="7" max="7" width="13.75" style="97" customWidth="1"/>
    <col min="8" max="8" width="11.375" style="97" customWidth="1"/>
    <col min="9" max="9" width="11.125" style="97" customWidth="1"/>
    <col min="10" max="10" width="11.75" style="97" customWidth="1"/>
    <col min="11" max="11" width="11.875" style="97" customWidth="1"/>
    <col min="12" max="12" width="15.125" style="97" bestFit="1" customWidth="1"/>
    <col min="13" max="13" width="23.625" style="97" customWidth="1"/>
    <col min="14" max="14" width="16.625" style="97" customWidth="1"/>
    <col min="15" max="15" width="12.375" style="97" customWidth="1"/>
    <col min="16" max="16" width="12.875" style="97" customWidth="1"/>
    <col min="17" max="17" width="12" style="97" customWidth="1"/>
    <col min="18" max="21" width="11" style="97" customWidth="1"/>
    <col min="22" max="22" width="6.25" style="97" customWidth="1"/>
    <col min="23" max="23" width="7.375" style="97" customWidth="1"/>
    <col min="24" max="24" width="14.125" style="97" customWidth="1"/>
    <col min="25" max="25" width="4.875" style="97" customWidth="1"/>
    <col min="26" max="26" width="14.125" style="97" customWidth="1"/>
    <col min="27" max="27" width="7.875" style="97" customWidth="1"/>
    <col min="28" max="28" width="14.125" style="97" customWidth="1"/>
    <col min="29" max="29" width="7" style="97" customWidth="1"/>
    <col min="30" max="30" width="14.125" style="97" customWidth="1"/>
    <col min="31" max="16384" width="11" style="97"/>
  </cols>
  <sheetData>
    <row r="1" spans="1:30" ht="18.75" x14ac:dyDescent="0.2">
      <c r="B1" s="516" t="str">
        <f>+'1.PDL'!H7</f>
        <v>COMUNA 13 - SAN JAVIER</v>
      </c>
      <c r="C1" s="516"/>
      <c r="D1" s="98"/>
    </row>
    <row r="2" spans="1:30" ht="18.75" x14ac:dyDescent="0.3">
      <c r="B2" s="517" t="s">
        <v>486</v>
      </c>
      <c r="C2" s="517"/>
      <c r="D2" s="100"/>
      <c r="E2" s="518" t="s">
        <v>487</v>
      </c>
      <c r="F2" s="518"/>
      <c r="G2" s="518"/>
      <c r="H2" s="518"/>
      <c r="I2" s="518"/>
      <c r="J2" s="518"/>
      <c r="K2" s="518"/>
      <c r="L2" s="518"/>
      <c r="M2" s="518"/>
      <c r="O2" s="519" t="s">
        <v>488</v>
      </c>
      <c r="P2" s="519"/>
      <c r="Q2" s="519"/>
      <c r="R2" s="519"/>
      <c r="S2" s="519"/>
      <c r="T2" s="519"/>
      <c r="U2" s="519"/>
      <c r="W2" s="495" t="s">
        <v>753</v>
      </c>
      <c r="X2" s="495"/>
      <c r="Y2" s="495"/>
      <c r="Z2" s="495"/>
      <c r="AA2" s="495"/>
      <c r="AB2" s="495"/>
      <c r="AC2" s="495"/>
      <c r="AD2" s="495"/>
    </row>
    <row r="3" spans="1:30" s="22" customFormat="1" ht="45" x14ac:dyDescent="0.2">
      <c r="B3" s="101" t="s">
        <v>489</v>
      </c>
      <c r="C3" s="230" t="s">
        <v>695</v>
      </c>
      <c r="D3" s="101" t="s">
        <v>490</v>
      </c>
      <c r="E3" s="102" t="s">
        <v>491</v>
      </c>
      <c r="F3" s="103" t="s">
        <v>492</v>
      </c>
      <c r="G3" s="103" t="s">
        <v>493</v>
      </c>
      <c r="H3" s="103" t="s">
        <v>494</v>
      </c>
      <c r="I3" s="103" t="s">
        <v>711</v>
      </c>
      <c r="J3" s="103" t="s">
        <v>737</v>
      </c>
      <c r="K3" s="103" t="s">
        <v>736</v>
      </c>
      <c r="L3" s="103" t="s">
        <v>495</v>
      </c>
      <c r="M3" s="103" t="s">
        <v>496</v>
      </c>
      <c r="N3" s="128" t="s">
        <v>556</v>
      </c>
      <c r="O3" s="104" t="s">
        <v>51</v>
      </c>
      <c r="P3" s="104" t="s">
        <v>52</v>
      </c>
      <c r="Q3" s="104" t="str">
        <f>+L23</f>
        <v>Descripcion</v>
      </c>
      <c r="R3" s="104" t="s">
        <v>497</v>
      </c>
      <c r="S3" s="104" t="s">
        <v>498</v>
      </c>
      <c r="T3" s="104" t="str">
        <f>+'[3]Solic x com'!$AN$2</f>
        <v>Medido a través de</v>
      </c>
      <c r="U3" s="104" t="s">
        <v>499</v>
      </c>
      <c r="W3" s="493" t="s">
        <v>749</v>
      </c>
      <c r="X3" s="494"/>
      <c r="Y3" s="493" t="s">
        <v>752</v>
      </c>
      <c r="Z3" s="494"/>
      <c r="AA3" s="493" t="s">
        <v>750</v>
      </c>
      <c r="AB3" s="494"/>
      <c r="AC3" s="493" t="s">
        <v>751</v>
      </c>
      <c r="AD3" s="494"/>
    </row>
    <row r="4" spans="1:30" ht="48" customHeight="1" x14ac:dyDescent="0.2">
      <c r="A4" s="105">
        <v>1</v>
      </c>
      <c r="B4" s="279" t="s">
        <v>776</v>
      </c>
      <c r="C4" s="279">
        <v>250</v>
      </c>
      <c r="D4" s="106"/>
      <c r="E4" s="268" t="str">
        <f>+G33</f>
        <v>S.VISUAL</v>
      </c>
      <c r="F4" s="106" t="str">
        <f>+N4</f>
        <v>1.1.1_Realizar estrategia  salud visual a personas mayores de 13 años y el 25% mayores de 60 años _C13</v>
      </c>
      <c r="G4" s="299" t="s">
        <v>605</v>
      </c>
      <c r="H4" s="107">
        <v>250</v>
      </c>
      <c r="I4" s="107">
        <f>H4</f>
        <v>250</v>
      </c>
      <c r="J4" s="108">
        <f>+K4/1.06</f>
        <v>290566.03773584904</v>
      </c>
      <c r="K4" s="108">
        <f>+D33</f>
        <v>308000</v>
      </c>
      <c r="L4" s="108">
        <f>+H4*K4</f>
        <v>77000000</v>
      </c>
      <c r="M4" s="108"/>
      <c r="N4" s="142" t="s">
        <v>773</v>
      </c>
      <c r="O4" s="143" t="s">
        <v>536</v>
      </c>
      <c r="P4" s="144" t="s">
        <v>537</v>
      </c>
      <c r="Q4" s="143" t="s">
        <v>538</v>
      </c>
      <c r="R4" s="143" t="s">
        <v>539</v>
      </c>
      <c r="S4" s="144" t="s">
        <v>540</v>
      </c>
      <c r="T4" s="143" t="s">
        <v>516</v>
      </c>
      <c r="U4" s="144" t="s">
        <v>507</v>
      </c>
      <c r="W4" s="290"/>
      <c r="X4" s="287">
        <f>+K4*W4</f>
        <v>0</v>
      </c>
      <c r="Y4" s="290"/>
      <c r="Z4" s="287">
        <f>+K4*Y4</f>
        <v>0</v>
      </c>
      <c r="AA4" s="290"/>
      <c r="AB4" s="287">
        <f>+K4*AA4</f>
        <v>0</v>
      </c>
      <c r="AC4" s="290"/>
      <c r="AD4" s="287">
        <f>+K4*AC4</f>
        <v>0</v>
      </c>
    </row>
    <row r="5" spans="1:30" ht="75" x14ac:dyDescent="0.2">
      <c r="A5" s="105">
        <v>2</v>
      </c>
      <c r="B5" s="279" t="s">
        <v>777</v>
      </c>
      <c r="C5" s="279">
        <v>500</v>
      </c>
      <c r="D5" s="106"/>
      <c r="E5" s="268" t="str">
        <f>+G35</f>
        <v>PROT</v>
      </c>
      <c r="F5" s="106" t="str">
        <f t="shared" ref="F5:F6" si="0">+N5</f>
        <v>1.1.2_Elaborar prótesis dentales removibles mucosoportadas, para personas de 18 en adelante_C13</v>
      </c>
      <c r="G5" s="299" t="s">
        <v>605</v>
      </c>
      <c r="H5" s="107">
        <v>500</v>
      </c>
      <c r="I5" s="107">
        <f>H5</f>
        <v>500</v>
      </c>
      <c r="J5" s="108">
        <f t="shared" ref="J5:J6" si="1">+K5/1.06</f>
        <v>1018867.9245283018</v>
      </c>
      <c r="K5" s="108">
        <f>+D35</f>
        <v>1080000</v>
      </c>
      <c r="L5" s="108">
        <f>+H5*K5</f>
        <v>540000000</v>
      </c>
      <c r="M5" s="301" t="s">
        <v>779</v>
      </c>
      <c r="N5" s="142" t="s">
        <v>774</v>
      </c>
      <c r="O5" s="143" t="s">
        <v>536</v>
      </c>
      <c r="P5" s="144" t="s">
        <v>537</v>
      </c>
      <c r="Q5" s="143" t="s">
        <v>538</v>
      </c>
      <c r="R5" s="143" t="s">
        <v>539</v>
      </c>
      <c r="S5" s="144" t="s">
        <v>540</v>
      </c>
      <c r="T5" s="143" t="s">
        <v>516</v>
      </c>
      <c r="U5" s="144" t="s">
        <v>507</v>
      </c>
      <c r="W5" s="290"/>
      <c r="X5" s="287">
        <f>+K5*W5</f>
        <v>0</v>
      </c>
      <c r="Y5" s="290"/>
      <c r="Z5" s="287">
        <f>+K5*Y5</f>
        <v>0</v>
      </c>
      <c r="AA5" s="290"/>
      <c r="AB5" s="287">
        <f t="shared" ref="AB5:AB6" si="2">+K5*AA5</f>
        <v>0</v>
      </c>
      <c r="AC5" s="290"/>
      <c r="AD5" s="287">
        <f t="shared" ref="AD5:AD6" si="3">+K5*AC5</f>
        <v>0</v>
      </c>
    </row>
    <row r="6" spans="1:30" ht="60" customHeight="1" x14ac:dyDescent="0.2">
      <c r="A6" s="105">
        <v>3</v>
      </c>
      <c r="B6" s="280" t="s">
        <v>778</v>
      </c>
      <c r="C6" s="280">
        <v>500</v>
      </c>
      <c r="D6" s="109"/>
      <c r="E6" s="110" t="str">
        <f>+G34</f>
        <v>ORT</v>
      </c>
      <c r="F6" s="106" t="str">
        <f t="shared" si="0"/>
        <v>1.1.3_Realizar estrategia salud Bucal en ortodoncia pediatrica para niños y niñas de 6 a 10 años_C13</v>
      </c>
      <c r="G6" s="300" t="s">
        <v>605</v>
      </c>
      <c r="H6" s="111">
        <v>500</v>
      </c>
      <c r="I6" s="107">
        <f>H6</f>
        <v>500</v>
      </c>
      <c r="J6" s="108">
        <f t="shared" si="1"/>
        <v>1257452.8301886793</v>
      </c>
      <c r="K6" s="112">
        <f>+D34</f>
        <v>1332900</v>
      </c>
      <c r="L6" s="108">
        <f>+H6*K6</f>
        <v>666450000</v>
      </c>
      <c r="M6" s="301" t="s">
        <v>780</v>
      </c>
      <c r="N6" s="142" t="s">
        <v>775</v>
      </c>
      <c r="O6" s="143" t="s">
        <v>536</v>
      </c>
      <c r="P6" s="144" t="s">
        <v>537</v>
      </c>
      <c r="Q6" s="143" t="s">
        <v>538</v>
      </c>
      <c r="R6" s="143" t="s">
        <v>539</v>
      </c>
      <c r="S6" s="144" t="s">
        <v>540</v>
      </c>
      <c r="T6" s="143" t="s">
        <v>516</v>
      </c>
      <c r="U6" s="144" t="s">
        <v>507</v>
      </c>
      <c r="W6" s="290"/>
      <c r="X6" s="287">
        <f t="shared" ref="X6" si="4">+K6*W6</f>
        <v>0</v>
      </c>
      <c r="Y6" s="290"/>
      <c r="Z6" s="287">
        <f t="shared" ref="Z6" si="5">+K6*Y6</f>
        <v>0</v>
      </c>
      <c r="AA6" s="290"/>
      <c r="AB6" s="287">
        <f t="shared" si="2"/>
        <v>0</v>
      </c>
      <c r="AC6" s="290"/>
      <c r="AD6" s="287">
        <f t="shared" si="3"/>
        <v>0</v>
      </c>
    </row>
    <row r="7" spans="1:30" ht="15.75" x14ac:dyDescent="0.2">
      <c r="A7" s="105">
        <v>12</v>
      </c>
      <c r="B7" s="109"/>
      <c r="C7" s="109"/>
      <c r="D7" s="109"/>
      <c r="E7" s="118"/>
      <c r="F7" s="106"/>
      <c r="G7" s="247"/>
      <c r="H7" s="111"/>
      <c r="I7" s="111">
        <f>+H7</f>
        <v>0</v>
      </c>
      <c r="J7" s="112"/>
      <c r="K7" s="112"/>
      <c r="L7" s="108">
        <f>+I7*K7</f>
        <v>0</v>
      </c>
      <c r="M7" s="112"/>
      <c r="W7" s="290"/>
      <c r="X7" s="288"/>
      <c r="Y7" s="290"/>
      <c r="Z7" s="288"/>
      <c r="AA7" s="290"/>
      <c r="AB7" s="288"/>
      <c r="AC7" s="290"/>
      <c r="AD7" s="288"/>
    </row>
    <row r="8" spans="1:30" ht="15.75" x14ac:dyDescent="0.2">
      <c r="A8" s="105">
        <v>4</v>
      </c>
      <c r="B8" s="113"/>
      <c r="C8" s="106"/>
      <c r="D8" s="106"/>
      <c r="E8" s="114"/>
      <c r="F8" s="106"/>
      <c r="G8" s="248"/>
      <c r="H8" s="107"/>
      <c r="I8" s="115">
        <f>+H8</f>
        <v>0</v>
      </c>
      <c r="J8" s="116"/>
      <c r="K8" s="108"/>
      <c r="L8" s="108">
        <f t="shared" ref="L8" si="6">+I8*K8</f>
        <v>0</v>
      </c>
      <c r="M8" s="108"/>
      <c r="W8" s="290"/>
      <c r="X8" s="288"/>
      <c r="Y8" s="290"/>
      <c r="Z8" s="288"/>
      <c r="AA8" s="290"/>
      <c r="AB8" s="288"/>
      <c r="AC8" s="290"/>
      <c r="AD8" s="288"/>
    </row>
    <row r="9" spans="1:30" ht="15.75" x14ac:dyDescent="0.2">
      <c r="A9" s="105">
        <v>5</v>
      </c>
      <c r="B9" s="117"/>
      <c r="C9" s="109"/>
      <c r="D9" s="109"/>
      <c r="E9" s="118"/>
      <c r="F9" s="106"/>
      <c r="G9" s="247"/>
      <c r="H9" s="111"/>
      <c r="I9" s="111">
        <f>+ROUND(H9/1.7,0)</f>
        <v>0</v>
      </c>
      <c r="J9" s="112"/>
      <c r="K9" s="112"/>
      <c r="L9" s="108">
        <f>+I9*K9</f>
        <v>0</v>
      </c>
      <c r="M9" s="112"/>
      <c r="W9" s="290"/>
      <c r="X9" s="288"/>
      <c r="Y9" s="290"/>
      <c r="Z9" s="288"/>
      <c r="AA9" s="290"/>
      <c r="AB9" s="288"/>
      <c r="AC9" s="290"/>
      <c r="AD9" s="288"/>
    </row>
    <row r="10" spans="1:30" ht="15.75" x14ac:dyDescent="0.2">
      <c r="A10" s="105"/>
      <c r="B10" s="117"/>
      <c r="C10" s="109"/>
      <c r="D10" s="109"/>
      <c r="E10" s="118"/>
      <c r="F10" s="106"/>
      <c r="G10" s="247"/>
      <c r="H10" s="111"/>
      <c r="I10" s="111">
        <f>ROUND(H10/1.7,0)</f>
        <v>0</v>
      </c>
      <c r="J10" s="112"/>
      <c r="K10" s="112"/>
      <c r="L10" s="108">
        <f>+I10*K10</f>
        <v>0</v>
      </c>
      <c r="M10" s="112"/>
      <c r="W10" s="291"/>
      <c r="X10" s="289"/>
      <c r="Y10" s="291"/>
      <c r="Z10" s="289"/>
      <c r="AA10" s="291"/>
      <c r="AB10" s="289"/>
      <c r="AC10" s="291"/>
      <c r="AD10" s="289"/>
    </row>
    <row r="11" spans="1:30" ht="15.75" x14ac:dyDescent="0.2">
      <c r="B11" s="120" t="s">
        <v>554</v>
      </c>
      <c r="C11" s="121"/>
      <c r="D11" s="121"/>
      <c r="E11" s="269"/>
      <c r="F11" s="121"/>
      <c r="G11" s="122"/>
      <c r="H11" s="123">
        <f>SUM(H4:H10)</f>
        <v>1250</v>
      </c>
      <c r="I11" s="123">
        <f>SUM(I4:I10)</f>
        <v>1250</v>
      </c>
      <c r="J11" s="124"/>
      <c r="K11" s="125"/>
      <c r="L11" s="126">
        <f>SUM(L4:L10)</f>
        <v>1283450000</v>
      </c>
      <c r="M11" s="127"/>
      <c r="X11" s="126">
        <f>SUM(X4:X10)</f>
        <v>0</v>
      </c>
      <c r="Z11" s="126">
        <f>SUM(Z4:Z10)</f>
        <v>0</v>
      </c>
      <c r="AB11" s="126">
        <f>SUM(AB4:AB10)</f>
        <v>0</v>
      </c>
      <c r="AD11" s="126">
        <f>SUM(AD4:AD10)</f>
        <v>0</v>
      </c>
    </row>
    <row r="13" spans="1:30" x14ac:dyDescent="0.2">
      <c r="C13" s="97">
        <f>+C10+C5+C4+150*4</f>
        <v>1350</v>
      </c>
    </row>
    <row r="14" spans="1:30" x14ac:dyDescent="0.2">
      <c r="V14" s="267"/>
    </row>
    <row r="15" spans="1:30" x14ac:dyDescent="0.2">
      <c r="V15" s="267"/>
    </row>
    <row r="17" spans="3:22" ht="15" x14ac:dyDescent="0.25">
      <c r="S17" s="273" t="str">
        <f>+Q23</f>
        <v>Población objeto</v>
      </c>
      <c r="T17" s="285" t="s">
        <v>745</v>
      </c>
      <c r="U17" s="97" t="s">
        <v>748</v>
      </c>
    </row>
    <row r="18" spans="3:22" x14ac:dyDescent="0.2">
      <c r="S18" s="281" t="str">
        <f>+CONCATENATE(U17," ",Q33," ",Q34," y ",Q35)</f>
        <v>De acuerdo a la estrategia priorizada  se atiende a Personas mayores de 13 años en adelante en Visual, Niños y niñas de 6 a 10 años en ortodoncia y Personas de 18 en adelante en prótesis dental.</v>
      </c>
      <c r="T18" s="267"/>
    </row>
    <row r="19" spans="3:22" x14ac:dyDescent="0.2">
      <c r="S19" s="281"/>
    </row>
    <row r="20" spans="3:22" ht="15" x14ac:dyDescent="0.25">
      <c r="S20" s="273" t="str">
        <f>+S23</f>
        <v>Actividades</v>
      </c>
      <c r="T20" s="285" t="s">
        <v>745</v>
      </c>
      <c r="U20" s="97" t="s">
        <v>744</v>
      </c>
    </row>
    <row r="21" spans="3:22" x14ac:dyDescent="0.2">
      <c r="T21" s="286" t="s">
        <v>746</v>
      </c>
      <c r="U21" s="97" t="s">
        <v>762</v>
      </c>
    </row>
    <row r="22" spans="3:22" x14ac:dyDescent="0.2">
      <c r="S22" s="97" t="str">
        <f>+CONCATENATE(U20," ",S33," ",S34," ",S35," ",U21)</f>
        <v>Con el presente proyecto se pretende ejecutar las estrategias:  Salud Visual: promoción y prevención y tratamientos salud visual con entrega de gafas. Salud Oral Ortodoncia: prevenir es guiar el crecimiento y desarrollo dentario desde sus inicios, Salud oral Prótesis dental: rehabilitación función masticatoria y mejorar la autoestima del beneficiario . Los costos de las estrategias contemplan costos directos, costos indirectos e interventoría integral.</v>
      </c>
    </row>
    <row r="23" spans="3:22" ht="26.25" customHeight="1" x14ac:dyDescent="0.2">
      <c r="D23" s="129" t="s">
        <v>736</v>
      </c>
      <c r="E23" s="128" t="s">
        <v>672</v>
      </c>
      <c r="F23" s="128" t="s">
        <v>493</v>
      </c>
      <c r="G23" s="128" t="s">
        <v>491</v>
      </c>
      <c r="H23" s="128" t="s">
        <v>555</v>
      </c>
      <c r="I23" s="128" t="s">
        <v>556</v>
      </c>
      <c r="J23" s="104" t="s">
        <v>557</v>
      </c>
      <c r="K23" s="104" t="s">
        <v>558</v>
      </c>
      <c r="L23" s="104" t="s">
        <v>559</v>
      </c>
      <c r="M23" s="104" t="s">
        <v>560</v>
      </c>
      <c r="N23" s="104" t="s">
        <v>561</v>
      </c>
      <c r="O23" s="104" t="s">
        <v>562</v>
      </c>
      <c r="P23" s="104" t="s">
        <v>499</v>
      </c>
      <c r="Q23" s="272" t="s">
        <v>717</v>
      </c>
      <c r="R23" s="272"/>
      <c r="S23" s="272" t="s">
        <v>735</v>
      </c>
      <c r="V23" s="267"/>
    </row>
    <row r="24" spans="3:22" ht="12.75" x14ac:dyDescent="0.2">
      <c r="C24" s="97">
        <v>1</v>
      </c>
      <c r="D24" s="225">
        <v>425000</v>
      </c>
      <c r="E24" s="270">
        <v>50</v>
      </c>
      <c r="F24" s="225" t="s">
        <v>605</v>
      </c>
      <c r="G24" s="130" t="s">
        <v>548</v>
      </c>
      <c r="H24" s="131" t="s">
        <v>548</v>
      </c>
      <c r="I24" s="131" t="s">
        <v>563</v>
      </c>
      <c r="J24" s="132" t="s">
        <v>549</v>
      </c>
      <c r="K24" s="133" t="s">
        <v>550</v>
      </c>
      <c r="L24" s="132" t="s">
        <v>551</v>
      </c>
      <c r="M24" s="132" t="s">
        <v>552</v>
      </c>
      <c r="N24" s="133" t="s">
        <v>553</v>
      </c>
      <c r="O24" s="132" t="s">
        <v>508</v>
      </c>
      <c r="P24" s="133" t="s">
        <v>507</v>
      </c>
      <c r="Q24" s="97" t="s">
        <v>738</v>
      </c>
      <c r="S24" s="292" t="s">
        <v>727</v>
      </c>
    </row>
    <row r="25" spans="3:22" ht="12.75" x14ac:dyDescent="0.2">
      <c r="C25" s="97">
        <v>2</v>
      </c>
      <c r="D25" s="227">
        <v>12000000</v>
      </c>
      <c r="E25" s="271">
        <v>4</v>
      </c>
      <c r="F25" s="227" t="s">
        <v>620</v>
      </c>
      <c r="G25" s="130" t="str">
        <f>+F68</f>
        <v>L.Señas</v>
      </c>
      <c r="H25" s="131" t="s">
        <v>675</v>
      </c>
      <c r="I25" s="131" t="s">
        <v>691</v>
      </c>
      <c r="J25" s="132" t="s">
        <v>549</v>
      </c>
      <c r="K25" s="133" t="s">
        <v>550</v>
      </c>
      <c r="L25" s="132" t="s">
        <v>551</v>
      </c>
      <c r="M25" s="132" t="s">
        <v>552</v>
      </c>
      <c r="N25" s="133" t="s">
        <v>553</v>
      </c>
      <c r="O25" s="132" t="s">
        <v>508</v>
      </c>
      <c r="P25" s="133" t="s">
        <v>507</v>
      </c>
      <c r="Q25" s="97" t="s">
        <v>738</v>
      </c>
      <c r="S25" s="293" t="s">
        <v>754</v>
      </c>
      <c r="V25" s="267"/>
    </row>
    <row r="26" spans="3:22" ht="12.75" x14ac:dyDescent="0.2">
      <c r="C26" s="97">
        <v>3</v>
      </c>
      <c r="D26" s="225">
        <v>3390000</v>
      </c>
      <c r="E26" s="270">
        <v>100</v>
      </c>
      <c r="F26" s="225" t="s">
        <v>607</v>
      </c>
      <c r="G26" s="159" t="s">
        <v>528</v>
      </c>
      <c r="H26" s="160" t="s">
        <v>564</v>
      </c>
      <c r="I26" s="160" t="s">
        <v>677</v>
      </c>
      <c r="J26" s="161" t="s">
        <v>529</v>
      </c>
      <c r="K26" s="162" t="s">
        <v>530</v>
      </c>
      <c r="L26" s="161" t="s">
        <v>531</v>
      </c>
      <c r="M26" s="161" t="s">
        <v>532</v>
      </c>
      <c r="N26" s="162" t="s">
        <v>533</v>
      </c>
      <c r="O26" s="161" t="s">
        <v>516</v>
      </c>
      <c r="P26" s="162" t="s">
        <v>507</v>
      </c>
      <c r="Q26" s="97" t="s">
        <v>740</v>
      </c>
      <c r="S26" s="292" t="s">
        <v>747</v>
      </c>
      <c r="V26" s="267"/>
    </row>
    <row r="27" spans="3:22" ht="12.75" x14ac:dyDescent="0.2">
      <c r="C27" s="97">
        <v>4</v>
      </c>
      <c r="D27" s="225">
        <v>60000000</v>
      </c>
      <c r="E27" s="270">
        <v>2</v>
      </c>
      <c r="F27" s="225" t="s">
        <v>673</v>
      </c>
      <c r="G27" s="159" t="str">
        <f>+F56</f>
        <v>Escuch</v>
      </c>
      <c r="H27" s="159" t="s">
        <v>611</v>
      </c>
      <c r="I27" s="160" t="s">
        <v>678</v>
      </c>
      <c r="J27" s="161" t="s">
        <v>529</v>
      </c>
      <c r="K27" s="162" t="s">
        <v>530</v>
      </c>
      <c r="L27" s="161" t="s">
        <v>531</v>
      </c>
      <c r="M27" s="161" t="s">
        <v>532</v>
      </c>
      <c r="N27" s="162" t="s">
        <v>533</v>
      </c>
      <c r="O27" s="161" t="s">
        <v>516</v>
      </c>
      <c r="P27" s="162" t="s">
        <v>507</v>
      </c>
      <c r="Q27" s="97" t="s">
        <v>720</v>
      </c>
      <c r="S27" s="293" t="s">
        <v>728</v>
      </c>
    </row>
    <row r="28" spans="3:22" ht="12.75" x14ac:dyDescent="0.2">
      <c r="C28" s="97">
        <v>5</v>
      </c>
      <c r="D28" s="225">
        <v>96000000</v>
      </c>
      <c r="E28" s="270">
        <v>1</v>
      </c>
      <c r="F28" s="225" t="s">
        <v>510</v>
      </c>
      <c r="G28" s="134" t="s">
        <v>509</v>
      </c>
      <c r="H28" s="135" t="s">
        <v>565</v>
      </c>
      <c r="I28" s="135" t="s">
        <v>679</v>
      </c>
      <c r="J28" s="136" t="s">
        <v>511</v>
      </c>
      <c r="K28" s="137" t="s">
        <v>512</v>
      </c>
      <c r="L28" s="136" t="s">
        <v>513</v>
      </c>
      <c r="M28" s="136" t="s">
        <v>514</v>
      </c>
      <c r="N28" s="137" t="s">
        <v>515</v>
      </c>
      <c r="O28" s="136" t="s">
        <v>516</v>
      </c>
      <c r="P28" s="137" t="s">
        <v>507</v>
      </c>
      <c r="Q28" s="97" t="s">
        <v>720</v>
      </c>
      <c r="S28" s="292" t="s">
        <v>761</v>
      </c>
    </row>
    <row r="29" spans="3:22" ht="12.75" x14ac:dyDescent="0.2">
      <c r="C29" s="97">
        <v>6</v>
      </c>
      <c r="D29" s="226">
        <v>130000000</v>
      </c>
      <c r="E29" s="270">
        <v>1</v>
      </c>
      <c r="F29" s="226" t="s">
        <v>605</v>
      </c>
      <c r="G29" s="213" t="s">
        <v>566</v>
      </c>
      <c r="H29" s="214" t="s">
        <v>567</v>
      </c>
      <c r="I29" s="214" t="s">
        <v>680</v>
      </c>
      <c r="J29" s="215" t="s">
        <v>518</v>
      </c>
      <c r="K29" s="216" t="s">
        <v>519</v>
      </c>
      <c r="L29" s="215" t="s">
        <v>520</v>
      </c>
      <c r="M29" s="215" t="s">
        <v>521</v>
      </c>
      <c r="N29" s="216" t="s">
        <v>522</v>
      </c>
      <c r="O29" s="215" t="s">
        <v>516</v>
      </c>
      <c r="P29" s="216" t="s">
        <v>507</v>
      </c>
      <c r="Q29" s="97" t="s">
        <v>722</v>
      </c>
      <c r="S29" s="292" t="s">
        <v>729</v>
      </c>
    </row>
    <row r="30" spans="3:22" ht="12.75" x14ac:dyDescent="0.2">
      <c r="C30" s="97">
        <v>7</v>
      </c>
      <c r="D30" s="225">
        <v>375000</v>
      </c>
      <c r="E30" s="270">
        <v>50</v>
      </c>
      <c r="F30" s="225" t="s">
        <v>605</v>
      </c>
      <c r="G30" s="214" t="s">
        <v>568</v>
      </c>
      <c r="H30" s="214" t="s">
        <v>517</v>
      </c>
      <c r="I30" s="214" t="s">
        <v>681</v>
      </c>
      <c r="J30" s="215" t="s">
        <v>518</v>
      </c>
      <c r="K30" s="216" t="s">
        <v>519</v>
      </c>
      <c r="L30" s="215" t="s">
        <v>520</v>
      </c>
      <c r="M30" s="215" t="s">
        <v>521</v>
      </c>
      <c r="N30" s="216" t="s">
        <v>522</v>
      </c>
      <c r="O30" s="215" t="s">
        <v>516</v>
      </c>
      <c r="P30" s="216" t="s">
        <v>507</v>
      </c>
      <c r="Q30" s="97" t="s">
        <v>723</v>
      </c>
      <c r="S30" s="293" t="s">
        <v>730</v>
      </c>
    </row>
    <row r="31" spans="3:22" ht="12.75" x14ac:dyDescent="0.2">
      <c r="C31" s="97">
        <v>8</v>
      </c>
      <c r="D31" s="228">
        <v>150000</v>
      </c>
      <c r="E31" s="271">
        <v>400</v>
      </c>
      <c r="F31" s="228" t="s">
        <v>605</v>
      </c>
      <c r="G31" s="213" t="s">
        <v>617</v>
      </c>
      <c r="H31" s="214" t="s">
        <v>674</v>
      </c>
      <c r="I31" s="214" t="s">
        <v>682</v>
      </c>
      <c r="J31" s="215" t="s">
        <v>518</v>
      </c>
      <c r="K31" s="216" t="s">
        <v>519</v>
      </c>
      <c r="L31" s="215" t="s">
        <v>520</v>
      </c>
      <c r="M31" s="215" t="s">
        <v>521</v>
      </c>
      <c r="N31" s="216" t="s">
        <v>522</v>
      </c>
      <c r="O31" s="215" t="s">
        <v>516</v>
      </c>
      <c r="P31" s="216" t="s">
        <v>507</v>
      </c>
      <c r="Q31" s="97" t="s">
        <v>724</v>
      </c>
      <c r="S31" s="293" t="s">
        <v>731</v>
      </c>
    </row>
    <row r="32" spans="3:22" ht="12.75" x14ac:dyDescent="0.2">
      <c r="C32" s="97">
        <v>9</v>
      </c>
      <c r="D32" s="225">
        <v>516188941</v>
      </c>
      <c r="E32" s="270">
        <v>500</v>
      </c>
      <c r="F32" s="229" t="s">
        <v>607</v>
      </c>
      <c r="G32" s="221" t="str">
        <f>+F52</f>
        <v>MMC-Salud</v>
      </c>
      <c r="H32" s="221" t="s">
        <v>606</v>
      </c>
      <c r="I32" s="222" t="s">
        <v>683</v>
      </c>
      <c r="J32" s="223" t="s">
        <v>523</v>
      </c>
      <c r="K32" s="224" t="s">
        <v>524</v>
      </c>
      <c r="L32" s="223" t="s">
        <v>525</v>
      </c>
      <c r="M32" s="223" t="s">
        <v>526</v>
      </c>
      <c r="N32" s="224" t="s">
        <v>527</v>
      </c>
      <c r="O32" s="223" t="s">
        <v>516</v>
      </c>
      <c r="P32" s="224" t="s">
        <v>507</v>
      </c>
      <c r="S32" s="292" t="s">
        <v>758</v>
      </c>
    </row>
    <row r="33" spans="3:19" ht="12.75" x14ac:dyDescent="0.2">
      <c r="C33" s="97">
        <v>10</v>
      </c>
      <c r="D33" s="225">
        <v>308000</v>
      </c>
      <c r="E33" s="270">
        <v>200</v>
      </c>
      <c r="F33" s="229" t="s">
        <v>605</v>
      </c>
      <c r="G33" s="141" t="s">
        <v>569</v>
      </c>
      <c r="H33" s="142" t="s">
        <v>570</v>
      </c>
      <c r="I33" s="142" t="s">
        <v>741</v>
      </c>
      <c r="J33" s="143" t="s">
        <v>536</v>
      </c>
      <c r="K33" s="144" t="s">
        <v>537</v>
      </c>
      <c r="L33" s="143" t="s">
        <v>538</v>
      </c>
      <c r="M33" s="143" t="s">
        <v>539</v>
      </c>
      <c r="N33" s="144" t="s">
        <v>540</v>
      </c>
      <c r="O33" s="143" t="s">
        <v>516</v>
      </c>
      <c r="P33" s="144" t="s">
        <v>507</v>
      </c>
      <c r="Q33" s="97" t="s">
        <v>763</v>
      </c>
      <c r="S33" s="292" t="s">
        <v>766</v>
      </c>
    </row>
    <row r="34" spans="3:19" ht="12.75" x14ac:dyDescent="0.2">
      <c r="C34" s="97">
        <v>11</v>
      </c>
      <c r="D34" s="225">
        <v>1332900</v>
      </c>
      <c r="E34" s="270">
        <v>100</v>
      </c>
      <c r="F34" s="226" t="s">
        <v>605</v>
      </c>
      <c r="G34" s="141" t="s">
        <v>541</v>
      </c>
      <c r="H34" s="142" t="s">
        <v>571</v>
      </c>
      <c r="I34" s="142" t="s">
        <v>684</v>
      </c>
      <c r="J34" s="143" t="s">
        <v>536</v>
      </c>
      <c r="K34" s="144" t="s">
        <v>537</v>
      </c>
      <c r="L34" s="143" t="s">
        <v>538</v>
      </c>
      <c r="M34" s="143" t="s">
        <v>539</v>
      </c>
      <c r="N34" s="144" t="s">
        <v>540</v>
      </c>
      <c r="O34" s="143" t="s">
        <v>516</v>
      </c>
      <c r="P34" s="144" t="s">
        <v>507</v>
      </c>
      <c r="Q34" s="97" t="s">
        <v>764</v>
      </c>
      <c r="S34" s="292" t="s">
        <v>759</v>
      </c>
    </row>
    <row r="35" spans="3:19" ht="12.75" x14ac:dyDescent="0.2">
      <c r="C35" s="97">
        <v>12</v>
      </c>
      <c r="D35" s="225">
        <v>1080000</v>
      </c>
      <c r="E35" s="270">
        <v>200</v>
      </c>
      <c r="F35" s="226" t="s">
        <v>605</v>
      </c>
      <c r="G35" s="141" t="s">
        <v>572</v>
      </c>
      <c r="H35" s="142" t="s">
        <v>573</v>
      </c>
      <c r="I35" s="142" t="s">
        <v>687</v>
      </c>
      <c r="J35" s="143" t="s">
        <v>536</v>
      </c>
      <c r="K35" s="144" t="s">
        <v>537</v>
      </c>
      <c r="L35" s="143" t="s">
        <v>538</v>
      </c>
      <c r="M35" s="143" t="s">
        <v>539</v>
      </c>
      <c r="N35" s="144" t="s">
        <v>540</v>
      </c>
      <c r="O35" s="143" t="s">
        <v>516</v>
      </c>
      <c r="P35" s="144" t="s">
        <v>507</v>
      </c>
      <c r="Q35" s="97" t="s">
        <v>765</v>
      </c>
      <c r="S35" s="292" t="s">
        <v>767</v>
      </c>
    </row>
    <row r="36" spans="3:19" ht="12.75" x14ac:dyDescent="0.2">
      <c r="C36" s="97">
        <v>13</v>
      </c>
      <c r="D36" s="225">
        <v>300000</v>
      </c>
      <c r="E36" s="270">
        <v>40</v>
      </c>
      <c r="F36" s="226" t="s">
        <v>605</v>
      </c>
      <c r="G36" s="141" t="s">
        <v>574</v>
      </c>
      <c r="H36" s="142" t="s">
        <v>575</v>
      </c>
      <c r="I36" s="142" t="s">
        <v>686</v>
      </c>
      <c r="J36" s="143" t="s">
        <v>536</v>
      </c>
      <c r="K36" s="144" t="s">
        <v>537</v>
      </c>
      <c r="L36" s="143" t="s">
        <v>538</v>
      </c>
      <c r="M36" s="143" t="s">
        <v>539</v>
      </c>
      <c r="N36" s="144" t="s">
        <v>540</v>
      </c>
      <c r="O36" s="143" t="s">
        <v>516</v>
      </c>
      <c r="P36" s="144" t="s">
        <v>507</v>
      </c>
      <c r="S36" s="293" t="s">
        <v>760</v>
      </c>
    </row>
    <row r="37" spans="3:19" ht="12.75" x14ac:dyDescent="0.2">
      <c r="C37" s="97">
        <v>14</v>
      </c>
      <c r="D37" s="225">
        <v>199260000</v>
      </c>
      <c r="E37" s="270">
        <v>1</v>
      </c>
      <c r="F37" s="226" t="s">
        <v>425</v>
      </c>
      <c r="G37" s="145" t="s">
        <v>576</v>
      </c>
      <c r="H37" s="146" t="s">
        <v>577</v>
      </c>
      <c r="I37" s="147" t="s">
        <v>685</v>
      </c>
      <c r="J37" s="148" t="s">
        <v>578</v>
      </c>
      <c r="K37" s="149" t="s">
        <v>579</v>
      </c>
      <c r="L37" s="148" t="s">
        <v>580</v>
      </c>
      <c r="M37" s="148" t="s">
        <v>581</v>
      </c>
      <c r="N37" s="149" t="s">
        <v>582</v>
      </c>
      <c r="O37" s="148" t="s">
        <v>516</v>
      </c>
      <c r="P37" s="149" t="s">
        <v>507</v>
      </c>
      <c r="S37" s="293" t="s">
        <v>732</v>
      </c>
    </row>
    <row r="38" spans="3:19" ht="12.75" x14ac:dyDescent="0.2">
      <c r="C38" s="97">
        <v>15</v>
      </c>
      <c r="D38" s="225">
        <v>2500000</v>
      </c>
      <c r="E38" s="270">
        <v>30</v>
      </c>
      <c r="F38" s="226" t="s">
        <v>605</v>
      </c>
      <c r="G38" s="150" t="s">
        <v>583</v>
      </c>
      <c r="H38" s="151" t="s">
        <v>584</v>
      </c>
      <c r="I38" s="151" t="s">
        <v>688</v>
      </c>
      <c r="J38" s="152" t="s">
        <v>585</v>
      </c>
      <c r="K38" s="153" t="s">
        <v>586</v>
      </c>
      <c r="L38" s="152"/>
      <c r="M38" s="152" t="s">
        <v>587</v>
      </c>
      <c r="N38" s="153" t="s">
        <v>588</v>
      </c>
      <c r="O38" s="152" t="s">
        <v>516</v>
      </c>
      <c r="P38" s="153" t="s">
        <v>507</v>
      </c>
      <c r="Q38" s="97" t="s">
        <v>725</v>
      </c>
      <c r="S38" s="292" t="s">
        <v>755</v>
      </c>
    </row>
    <row r="39" spans="3:19" ht="12.75" x14ac:dyDescent="0.2">
      <c r="C39" s="97">
        <v>16</v>
      </c>
      <c r="D39" s="225">
        <v>125000</v>
      </c>
      <c r="E39" s="270">
        <v>300</v>
      </c>
      <c r="F39" s="226" t="s">
        <v>605</v>
      </c>
      <c r="G39" s="119" t="s">
        <v>589</v>
      </c>
      <c r="H39" s="154" t="s">
        <v>590</v>
      </c>
      <c r="I39" s="154" t="s">
        <v>743</v>
      </c>
      <c r="J39" s="155" t="s">
        <v>542</v>
      </c>
      <c r="K39" s="156" t="s">
        <v>543</v>
      </c>
      <c r="L39" s="155" t="s">
        <v>544</v>
      </c>
      <c r="M39" s="155" t="s">
        <v>545</v>
      </c>
      <c r="N39" s="156" t="s">
        <v>546</v>
      </c>
      <c r="O39" s="155" t="s">
        <v>547</v>
      </c>
      <c r="P39" s="156" t="s">
        <v>507</v>
      </c>
      <c r="Q39" s="97" t="s">
        <v>739</v>
      </c>
      <c r="S39" s="292" t="s">
        <v>757</v>
      </c>
    </row>
    <row r="40" spans="3:19" ht="12.75" x14ac:dyDescent="0.2">
      <c r="C40" s="97">
        <v>17</v>
      </c>
      <c r="D40" s="225">
        <v>166000</v>
      </c>
      <c r="E40" s="270">
        <v>300</v>
      </c>
      <c r="F40" s="226" t="s">
        <v>605</v>
      </c>
      <c r="G40" s="119" t="s">
        <v>591</v>
      </c>
      <c r="H40" s="154" t="s">
        <v>592</v>
      </c>
      <c r="I40" s="154" t="s">
        <v>689</v>
      </c>
      <c r="J40" s="155" t="s">
        <v>542</v>
      </c>
      <c r="K40" s="156" t="s">
        <v>543</v>
      </c>
      <c r="L40" s="155" t="s">
        <v>544</v>
      </c>
      <c r="M40" s="155" t="s">
        <v>545</v>
      </c>
      <c r="N40" s="156" t="s">
        <v>546</v>
      </c>
      <c r="O40" s="155" t="s">
        <v>547</v>
      </c>
      <c r="P40" s="156" t="s">
        <v>507</v>
      </c>
      <c r="Q40" s="97" t="s">
        <v>742</v>
      </c>
      <c r="S40" s="292" t="s">
        <v>718</v>
      </c>
    </row>
    <row r="41" spans="3:19" ht="12.75" x14ac:dyDescent="0.2">
      <c r="C41" s="97">
        <v>18</v>
      </c>
      <c r="D41" s="225">
        <v>2650000</v>
      </c>
      <c r="E41" s="270">
        <v>50</v>
      </c>
      <c r="F41" s="226" t="s">
        <v>605</v>
      </c>
      <c r="G41" s="157" t="s">
        <v>593</v>
      </c>
      <c r="H41" s="138" t="s">
        <v>594</v>
      </c>
      <c r="I41" s="138" t="s">
        <v>690</v>
      </c>
      <c r="J41" s="139" t="s">
        <v>523</v>
      </c>
      <c r="K41" s="140" t="s">
        <v>524</v>
      </c>
      <c r="L41" s="139" t="s">
        <v>525</v>
      </c>
      <c r="M41" s="139" t="s">
        <v>526</v>
      </c>
      <c r="N41" s="140" t="s">
        <v>527</v>
      </c>
      <c r="O41" s="139" t="s">
        <v>516</v>
      </c>
      <c r="P41" s="140" t="s">
        <v>507</v>
      </c>
      <c r="Q41" s="97" t="s">
        <v>726</v>
      </c>
      <c r="S41" s="292" t="s">
        <v>719</v>
      </c>
    </row>
    <row r="42" spans="3:19" ht="12.75" x14ac:dyDescent="0.2">
      <c r="C42" s="97">
        <v>19</v>
      </c>
      <c r="D42" s="225">
        <v>315834</v>
      </c>
      <c r="E42" s="270">
        <v>400</v>
      </c>
      <c r="F42" s="226" t="s">
        <v>605</v>
      </c>
      <c r="G42" s="158" t="s">
        <v>534</v>
      </c>
      <c r="H42" s="138" t="s">
        <v>595</v>
      </c>
      <c r="I42" s="138" t="s">
        <v>693</v>
      </c>
      <c r="J42" s="139" t="s">
        <v>523</v>
      </c>
      <c r="K42" s="140" t="s">
        <v>524</v>
      </c>
      <c r="L42" s="139" t="s">
        <v>525</v>
      </c>
      <c r="M42" s="139" t="s">
        <v>526</v>
      </c>
      <c r="N42" s="140" t="s">
        <v>527</v>
      </c>
      <c r="O42" s="139" t="s">
        <v>516</v>
      </c>
      <c r="P42" s="140" t="s">
        <v>507</v>
      </c>
      <c r="Q42" s="97" t="s">
        <v>721</v>
      </c>
      <c r="S42" s="292" t="s">
        <v>756</v>
      </c>
    </row>
    <row r="43" spans="3:19" ht="12.75" x14ac:dyDescent="0.2">
      <c r="C43" s="97">
        <v>20</v>
      </c>
      <c r="D43" s="227">
        <v>47000000</v>
      </c>
      <c r="E43" s="271">
        <v>700</v>
      </c>
      <c r="F43" s="227" t="s">
        <v>605</v>
      </c>
      <c r="G43" s="158" t="str">
        <f>+F70</f>
        <v>R. Lab</v>
      </c>
      <c r="H43" s="138" t="s">
        <v>692</v>
      </c>
      <c r="I43" s="138" t="s">
        <v>694</v>
      </c>
      <c r="J43" s="139" t="s">
        <v>523</v>
      </c>
      <c r="K43" s="140" t="s">
        <v>524</v>
      </c>
      <c r="L43" s="139" t="s">
        <v>525</v>
      </c>
      <c r="M43" s="139" t="s">
        <v>526</v>
      </c>
      <c r="N43" s="140" t="s">
        <v>527</v>
      </c>
      <c r="O43" s="139" t="s">
        <v>516</v>
      </c>
      <c r="P43" s="140" t="s">
        <v>507</v>
      </c>
      <c r="S43" s="293" t="s">
        <v>733</v>
      </c>
    </row>
    <row r="44" spans="3:19" ht="12.75" x14ac:dyDescent="0.2">
      <c r="C44" s="97">
        <v>21</v>
      </c>
      <c r="D44" s="225">
        <v>230000000</v>
      </c>
      <c r="E44" s="270">
        <v>1</v>
      </c>
      <c r="F44" s="226" t="s">
        <v>425</v>
      </c>
      <c r="G44" s="217" t="s">
        <v>500</v>
      </c>
      <c r="H44" s="218" t="s">
        <v>596</v>
      </c>
      <c r="I44" s="218" t="s">
        <v>676</v>
      </c>
      <c r="J44" s="219" t="s">
        <v>501</v>
      </c>
      <c r="K44" s="220" t="s">
        <v>502</v>
      </c>
      <c r="L44" s="219" t="s">
        <v>503</v>
      </c>
      <c r="M44" s="219" t="s">
        <v>504</v>
      </c>
      <c r="N44" s="220" t="s">
        <v>505</v>
      </c>
      <c r="O44" s="219" t="s">
        <v>506</v>
      </c>
      <c r="P44" s="220" t="s">
        <v>507</v>
      </c>
      <c r="S44" s="292" t="s">
        <v>734</v>
      </c>
    </row>
    <row r="45" spans="3:19" x14ac:dyDescent="0.2">
      <c r="F45" s="97"/>
    </row>
    <row r="46" spans="3:19" x14ac:dyDescent="0.2">
      <c r="F46" s="97"/>
    </row>
    <row r="49" spans="5:14" ht="15" x14ac:dyDescent="0.25">
      <c r="E49" s="169"/>
      <c r="F49" s="168"/>
      <c r="G49" s="163" t="s">
        <v>597</v>
      </c>
      <c r="H49" s="164" t="s">
        <v>598</v>
      </c>
      <c r="I49" s="164" t="s">
        <v>599</v>
      </c>
      <c r="J49" s="164" t="s">
        <v>600</v>
      </c>
      <c r="K49" s="165" t="s">
        <v>601</v>
      </c>
      <c r="L49" s="164" t="s">
        <v>602</v>
      </c>
      <c r="M49" s="164"/>
      <c r="N49" s="166" t="s">
        <v>603</v>
      </c>
    </row>
    <row r="50" spans="5:14" ht="15" x14ac:dyDescent="0.25">
      <c r="E50" s="169">
        <v>1</v>
      </c>
      <c r="F50" s="212" t="s">
        <v>604</v>
      </c>
      <c r="G50" s="170">
        <v>2208776.62</v>
      </c>
      <c r="H50" s="170">
        <f>+G50*13%</f>
        <v>287140.96060000005</v>
      </c>
      <c r="I50" s="170">
        <f>+H50+G50</f>
        <v>2495917.5806</v>
      </c>
      <c r="J50" s="170">
        <f>+I50*1.06</f>
        <v>2645672.6354360003</v>
      </c>
      <c r="K50" s="171">
        <v>2650000</v>
      </c>
      <c r="L50" s="168">
        <v>50</v>
      </c>
      <c r="M50" s="168" t="s">
        <v>605</v>
      </c>
      <c r="N50" s="167">
        <f>+L50*K50</f>
        <v>132500000</v>
      </c>
    </row>
    <row r="51" spans="5:14" ht="15" x14ac:dyDescent="0.25">
      <c r="E51" s="169">
        <v>2</v>
      </c>
      <c r="F51" s="212" t="s">
        <v>534</v>
      </c>
      <c r="G51" s="170"/>
      <c r="H51" s="170"/>
      <c r="I51" s="170"/>
      <c r="J51" s="170"/>
      <c r="K51" s="171">
        <f>+N51/L51</f>
        <v>366952.5</v>
      </c>
      <c r="L51" s="168">
        <f>I77*J77+I78*J78+I79*J79+I80*J80+I81*J81</f>
        <v>400</v>
      </c>
      <c r="M51" s="168" t="s">
        <v>605</v>
      </c>
      <c r="N51" s="167">
        <f>+K82</f>
        <v>146781000</v>
      </c>
    </row>
    <row r="52" spans="5:14" ht="15" x14ac:dyDescent="0.25">
      <c r="E52" s="169">
        <v>3</v>
      </c>
      <c r="F52" s="212" t="s">
        <v>606</v>
      </c>
      <c r="G52" s="168"/>
      <c r="H52" s="168"/>
      <c r="I52" s="168"/>
      <c r="J52" s="168"/>
      <c r="K52" s="171">
        <v>516188941</v>
      </c>
      <c r="L52" s="168">
        <v>500</v>
      </c>
      <c r="M52" s="168" t="s">
        <v>607</v>
      </c>
      <c r="N52" s="167">
        <f>+K52</f>
        <v>516188941</v>
      </c>
    </row>
    <row r="53" spans="5:14" ht="15" x14ac:dyDescent="0.25">
      <c r="E53" s="169">
        <v>4</v>
      </c>
      <c r="F53" s="212" t="s">
        <v>608</v>
      </c>
      <c r="G53" s="170">
        <v>80000000</v>
      </c>
      <c r="H53" s="170">
        <f>+G53*13%</f>
        <v>10400000</v>
      </c>
      <c r="I53" s="170">
        <f>+H53+G53</f>
        <v>90400000</v>
      </c>
      <c r="J53" s="170">
        <f>+I53*1.06</f>
        <v>95824000</v>
      </c>
      <c r="K53" s="171">
        <v>96000000</v>
      </c>
      <c r="L53" s="168">
        <v>1</v>
      </c>
      <c r="M53" s="168" t="s">
        <v>510</v>
      </c>
      <c r="N53" s="167">
        <f t="shared" ref="N53:N69" si="7">+L53*K53</f>
        <v>96000000</v>
      </c>
    </row>
    <row r="54" spans="5:14" ht="15" x14ac:dyDescent="0.25">
      <c r="E54" s="169">
        <v>5</v>
      </c>
      <c r="F54" s="212" t="s">
        <v>528</v>
      </c>
      <c r="G54" s="170">
        <v>2830000</v>
      </c>
      <c r="H54" s="170">
        <f>+G54*13%</f>
        <v>367900</v>
      </c>
      <c r="I54" s="170">
        <f>+H54+G54</f>
        <v>3197900</v>
      </c>
      <c r="J54" s="170">
        <f>+I54*1.06</f>
        <v>3389774</v>
      </c>
      <c r="K54" s="171">
        <v>3390000</v>
      </c>
      <c r="L54" s="168">
        <v>100</v>
      </c>
      <c r="M54" s="168" t="s">
        <v>609</v>
      </c>
      <c r="N54" s="167">
        <f t="shared" si="7"/>
        <v>339000000</v>
      </c>
    </row>
    <row r="55" spans="5:14" ht="15" x14ac:dyDescent="0.25">
      <c r="E55" s="169">
        <v>6</v>
      </c>
      <c r="F55" s="212" t="s">
        <v>610</v>
      </c>
      <c r="G55" s="168"/>
      <c r="H55" s="168"/>
      <c r="I55" s="168"/>
      <c r="J55" s="168"/>
      <c r="K55" s="171">
        <v>425000</v>
      </c>
      <c r="L55" s="168">
        <v>50</v>
      </c>
      <c r="M55" s="168" t="s">
        <v>605</v>
      </c>
      <c r="N55" s="167">
        <f t="shared" si="7"/>
        <v>21250000</v>
      </c>
    </row>
    <row r="56" spans="5:14" ht="15" x14ac:dyDescent="0.25">
      <c r="E56" s="169">
        <v>7</v>
      </c>
      <c r="F56" s="212" t="s">
        <v>673</v>
      </c>
      <c r="G56" s="170">
        <f>+J99</f>
        <v>8344305</v>
      </c>
      <c r="H56" s="170">
        <f>+G56*13%</f>
        <v>1084759.6500000001</v>
      </c>
      <c r="I56" s="170">
        <f t="shared" ref="I56:I61" si="8">+H56+G56</f>
        <v>9429064.6500000004</v>
      </c>
      <c r="J56" s="170">
        <f t="shared" ref="J56:J62" si="9">+I56*1.06</f>
        <v>9994808.529000001</v>
      </c>
      <c r="K56" s="171">
        <f>10000000*6</f>
        <v>60000000</v>
      </c>
      <c r="L56" s="168">
        <v>2</v>
      </c>
      <c r="M56" s="168" t="str">
        <f>+F56</f>
        <v>Escuch</v>
      </c>
      <c r="N56" s="167">
        <f t="shared" si="7"/>
        <v>120000000</v>
      </c>
    </row>
    <row r="57" spans="5:14" ht="15" x14ac:dyDescent="0.25">
      <c r="E57" s="169">
        <v>8</v>
      </c>
      <c r="F57" s="212" t="s">
        <v>535</v>
      </c>
      <c r="G57" s="170">
        <v>252700</v>
      </c>
      <c r="H57" s="170">
        <f>+G57*15%</f>
        <v>37905</v>
      </c>
      <c r="I57" s="170">
        <f t="shared" si="8"/>
        <v>290605</v>
      </c>
      <c r="J57" s="170">
        <f t="shared" si="9"/>
        <v>308041.3</v>
      </c>
      <c r="K57" s="171">
        <v>308000</v>
      </c>
      <c r="L57" s="168">
        <v>200</v>
      </c>
      <c r="M57" s="168" t="s">
        <v>605</v>
      </c>
      <c r="N57" s="167">
        <f t="shared" si="7"/>
        <v>61600000</v>
      </c>
    </row>
    <row r="58" spans="5:14" ht="15" x14ac:dyDescent="0.25">
      <c r="E58" s="169">
        <v>9</v>
      </c>
      <c r="F58" s="212" t="s">
        <v>612</v>
      </c>
      <c r="G58" s="170">
        <f>563317*1.6</f>
        <v>901307.20000000007</v>
      </c>
      <c r="H58" s="170">
        <f>+G58*13%</f>
        <v>117169.93600000002</v>
      </c>
      <c r="I58" s="170">
        <f t="shared" si="8"/>
        <v>1018477.1360000001</v>
      </c>
      <c r="J58" s="170">
        <f t="shared" si="9"/>
        <v>1079585.76416</v>
      </c>
      <c r="K58" s="171">
        <v>1080000</v>
      </c>
      <c r="L58" s="168">
        <v>200</v>
      </c>
      <c r="M58" s="168" t="s">
        <v>605</v>
      </c>
      <c r="N58" s="167">
        <f t="shared" si="7"/>
        <v>216000000</v>
      </c>
    </row>
    <row r="59" spans="5:14" ht="15" x14ac:dyDescent="0.25">
      <c r="E59" s="169">
        <v>10</v>
      </c>
      <c r="F59" s="212" t="s">
        <v>541</v>
      </c>
      <c r="G59" s="170">
        <f>695473*1.6</f>
        <v>1112756.8</v>
      </c>
      <c r="H59" s="170">
        <f>+G59*13%</f>
        <v>144658.38400000002</v>
      </c>
      <c r="I59" s="170">
        <f t="shared" si="8"/>
        <v>1257415.1840000001</v>
      </c>
      <c r="J59" s="170">
        <f t="shared" si="9"/>
        <v>1332860.0950400003</v>
      </c>
      <c r="K59" s="171">
        <v>1332900</v>
      </c>
      <c r="L59" s="168">
        <v>100</v>
      </c>
      <c r="M59" s="168" t="s">
        <v>605</v>
      </c>
      <c r="N59" s="167">
        <f t="shared" si="7"/>
        <v>133290000</v>
      </c>
    </row>
    <row r="60" spans="5:14" ht="15" x14ac:dyDescent="0.25">
      <c r="E60" s="169">
        <v>11</v>
      </c>
      <c r="F60" s="212" t="s">
        <v>613</v>
      </c>
      <c r="G60" s="170">
        <v>250443</v>
      </c>
      <c r="H60" s="170">
        <f>+G60*13%</f>
        <v>32557.59</v>
      </c>
      <c r="I60" s="170">
        <f t="shared" si="8"/>
        <v>283000.59000000003</v>
      </c>
      <c r="J60" s="170">
        <f t="shared" si="9"/>
        <v>299980.62540000002</v>
      </c>
      <c r="K60" s="171">
        <v>300000</v>
      </c>
      <c r="L60" s="168">
        <v>40</v>
      </c>
      <c r="M60" s="168" t="s">
        <v>605</v>
      </c>
      <c r="N60" s="167">
        <f t="shared" si="7"/>
        <v>12000000</v>
      </c>
    </row>
    <row r="61" spans="5:14" ht="15" x14ac:dyDescent="0.25">
      <c r="E61" s="169">
        <v>12</v>
      </c>
      <c r="F61" s="212" t="s">
        <v>614</v>
      </c>
      <c r="G61" s="170">
        <f>+(75000*1.25)*1.06</f>
        <v>99375</v>
      </c>
      <c r="H61" s="170">
        <f>+G61*13%</f>
        <v>12918.75</v>
      </c>
      <c r="I61" s="170">
        <f t="shared" si="8"/>
        <v>112293.75</v>
      </c>
      <c r="J61" s="170">
        <f t="shared" si="9"/>
        <v>119031.375</v>
      </c>
      <c r="K61" s="171">
        <v>125000</v>
      </c>
      <c r="L61" s="168">
        <v>300</v>
      </c>
      <c r="M61" s="168" t="s">
        <v>605</v>
      </c>
      <c r="N61" s="167">
        <f t="shared" si="7"/>
        <v>37500000</v>
      </c>
    </row>
    <row r="62" spans="5:14" ht="15" x14ac:dyDescent="0.25">
      <c r="E62" s="169"/>
      <c r="F62" s="212" t="s">
        <v>615</v>
      </c>
      <c r="G62" s="170">
        <f>+(104000*1.25)*1.06</f>
        <v>137800</v>
      </c>
      <c r="H62" s="170">
        <f>+G62*13%</f>
        <v>17914</v>
      </c>
      <c r="I62" s="170">
        <f>+H62+G62</f>
        <v>155714</v>
      </c>
      <c r="J62" s="170">
        <f t="shared" si="9"/>
        <v>165056.84</v>
      </c>
      <c r="K62" s="171">
        <v>166000</v>
      </c>
      <c r="L62" s="168">
        <v>300</v>
      </c>
      <c r="M62" s="168" t="s">
        <v>605</v>
      </c>
      <c r="N62" s="167">
        <f t="shared" si="7"/>
        <v>49800000</v>
      </c>
    </row>
    <row r="63" spans="5:14" ht="15" x14ac:dyDescent="0.25">
      <c r="E63" s="169">
        <v>13</v>
      </c>
      <c r="F63" s="212" t="s">
        <v>583</v>
      </c>
      <c r="G63" s="168"/>
      <c r="H63" s="168"/>
      <c r="I63" s="168"/>
      <c r="J63" s="168"/>
      <c r="K63" s="171">
        <v>2500000</v>
      </c>
      <c r="L63" s="168">
        <v>30</v>
      </c>
      <c r="M63" s="168" t="s">
        <v>605</v>
      </c>
      <c r="N63" s="167">
        <f t="shared" si="7"/>
        <v>75000000</v>
      </c>
    </row>
    <row r="64" spans="5:14" ht="15" x14ac:dyDescent="0.25">
      <c r="E64" s="169">
        <v>14</v>
      </c>
      <c r="F64" s="212" t="s">
        <v>616</v>
      </c>
      <c r="G64" s="170">
        <v>313000</v>
      </c>
      <c r="H64" s="170">
        <f>+G64*13%</f>
        <v>40690</v>
      </c>
      <c r="I64" s="170">
        <f>+H64+G64</f>
        <v>353690</v>
      </c>
      <c r="J64" s="170">
        <f>+I64*1.06</f>
        <v>374911.4</v>
      </c>
      <c r="K64" s="171">
        <v>375000</v>
      </c>
      <c r="L64" s="168">
        <v>50</v>
      </c>
      <c r="M64" s="168" t="s">
        <v>605</v>
      </c>
      <c r="N64" s="167">
        <f t="shared" si="7"/>
        <v>18750000</v>
      </c>
    </row>
    <row r="65" spans="5:15" ht="15" x14ac:dyDescent="0.25">
      <c r="E65" s="169">
        <v>15</v>
      </c>
      <c r="F65" s="212" t="s">
        <v>566</v>
      </c>
      <c r="G65" s="168"/>
      <c r="H65" s="168"/>
      <c r="I65" s="168"/>
      <c r="J65" s="168"/>
      <c r="K65" s="171">
        <v>130000000</v>
      </c>
      <c r="L65" s="168">
        <v>1</v>
      </c>
      <c r="M65" s="168" t="s">
        <v>605</v>
      </c>
      <c r="N65" s="167">
        <f t="shared" si="7"/>
        <v>130000000</v>
      </c>
    </row>
    <row r="66" spans="5:15" ht="15" x14ac:dyDescent="0.25">
      <c r="E66" s="169">
        <v>16</v>
      </c>
      <c r="F66" s="212" t="s">
        <v>617</v>
      </c>
      <c r="G66" s="168"/>
      <c r="H66" s="168"/>
      <c r="I66" s="168"/>
      <c r="J66" s="168"/>
      <c r="K66" s="171">
        <v>150000</v>
      </c>
      <c r="L66" s="168">
        <v>400</v>
      </c>
      <c r="M66" s="168" t="s">
        <v>605</v>
      </c>
      <c r="N66" s="167">
        <f t="shared" si="7"/>
        <v>60000000</v>
      </c>
    </row>
    <row r="67" spans="5:15" ht="15" x14ac:dyDescent="0.25">
      <c r="E67" s="169">
        <v>17</v>
      </c>
      <c r="F67" s="212" t="s">
        <v>618</v>
      </c>
      <c r="G67" s="170">
        <v>190000000</v>
      </c>
      <c r="H67" s="170">
        <f>+G67*13%</f>
        <v>24700000</v>
      </c>
      <c r="I67" s="170">
        <f>+H67+G67</f>
        <v>214700000</v>
      </c>
      <c r="J67" s="170">
        <f>+I67*1.06</f>
        <v>227582000</v>
      </c>
      <c r="K67" s="171">
        <v>230000000</v>
      </c>
      <c r="L67" s="168">
        <v>1</v>
      </c>
      <c r="M67" s="168" t="s">
        <v>425</v>
      </c>
      <c r="N67" s="167">
        <f t="shared" si="7"/>
        <v>230000000</v>
      </c>
    </row>
    <row r="68" spans="5:15" ht="15" x14ac:dyDescent="0.25">
      <c r="E68" s="169">
        <v>18</v>
      </c>
      <c r="F68" s="212" t="s">
        <v>619</v>
      </c>
      <c r="G68" s="168"/>
      <c r="H68" s="168"/>
      <c r="I68" s="168"/>
      <c r="J68" s="168"/>
      <c r="K68" s="171">
        <v>12000000</v>
      </c>
      <c r="L68" s="168">
        <v>4</v>
      </c>
      <c r="M68" s="168" t="s">
        <v>620</v>
      </c>
      <c r="N68" s="167">
        <f t="shared" si="7"/>
        <v>48000000</v>
      </c>
    </row>
    <row r="69" spans="5:15" ht="15" x14ac:dyDescent="0.25">
      <c r="E69" s="169">
        <v>19</v>
      </c>
      <c r="F69" s="212" t="s">
        <v>621</v>
      </c>
      <c r="G69" s="168"/>
      <c r="H69" s="168"/>
      <c r="I69" s="168"/>
      <c r="J69" s="168"/>
      <c r="K69" s="171">
        <v>199260000</v>
      </c>
      <c r="L69" s="168">
        <v>1</v>
      </c>
      <c r="M69" s="168" t="s">
        <v>425</v>
      </c>
      <c r="N69" s="167">
        <f t="shared" si="7"/>
        <v>199260000</v>
      </c>
    </row>
    <row r="70" spans="5:15" ht="15" x14ac:dyDescent="0.25">
      <c r="E70" s="169">
        <v>20</v>
      </c>
      <c r="F70" s="168" t="s">
        <v>622</v>
      </c>
      <c r="G70" s="168"/>
      <c r="H70" s="168"/>
      <c r="I70" s="168"/>
      <c r="J70" s="168"/>
      <c r="K70" s="171">
        <v>47000000</v>
      </c>
      <c r="L70" s="168">
        <v>700</v>
      </c>
      <c r="M70" s="168" t="str">
        <f>+M65</f>
        <v>Persona</v>
      </c>
      <c r="N70" s="167">
        <f>+K70</f>
        <v>47000000</v>
      </c>
    </row>
    <row r="71" spans="5:15" ht="15" x14ac:dyDescent="0.25">
      <c r="F71" s="168"/>
      <c r="G71" s="168"/>
      <c r="H71" s="168"/>
      <c r="I71" s="168"/>
      <c r="J71" s="168"/>
      <c r="K71" s="168"/>
      <c r="L71" s="168"/>
      <c r="M71" s="168"/>
      <c r="N71" s="168"/>
      <c r="O71" s="168"/>
    </row>
    <row r="72" spans="5:15" ht="15" x14ac:dyDescent="0.25">
      <c r="F72" s="168"/>
      <c r="G72" s="168"/>
      <c r="H72" s="168"/>
      <c r="I72" s="168"/>
      <c r="J72" s="168"/>
      <c r="K72" s="168"/>
      <c r="L72" s="168"/>
      <c r="M72" s="168"/>
      <c r="N72" s="168"/>
      <c r="O72" s="168"/>
    </row>
    <row r="73" spans="5:15" ht="15" x14ac:dyDescent="0.25">
      <c r="F73" s="168"/>
      <c r="G73" s="168"/>
      <c r="H73" s="168"/>
      <c r="I73" s="168"/>
      <c r="J73" s="168"/>
      <c r="K73" s="168"/>
      <c r="L73" s="168"/>
      <c r="M73" s="168"/>
      <c r="N73" s="168"/>
      <c r="O73" s="168"/>
    </row>
    <row r="74" spans="5:15" ht="15.75" thickBot="1" x14ac:dyDescent="0.3">
      <c r="F74" s="168"/>
      <c r="G74" s="168"/>
      <c r="H74" s="168"/>
      <c r="I74" s="168"/>
      <c r="J74" s="168"/>
      <c r="K74" s="168"/>
      <c r="L74" s="168"/>
      <c r="M74" s="168"/>
      <c r="N74" s="168"/>
      <c r="O74" s="168"/>
    </row>
    <row r="75" spans="5:15" ht="15" x14ac:dyDescent="0.25">
      <c r="F75" s="168"/>
      <c r="G75" s="499" t="s">
        <v>534</v>
      </c>
      <c r="H75" s="500"/>
      <c r="I75" s="500"/>
      <c r="J75" s="500"/>
      <c r="K75" s="501"/>
      <c r="L75" s="523" t="s">
        <v>710</v>
      </c>
      <c r="M75" s="524"/>
      <c r="N75" s="525"/>
      <c r="O75" s="168"/>
    </row>
    <row r="76" spans="5:15" ht="25.5" x14ac:dyDescent="0.25">
      <c r="F76" s="168"/>
      <c r="G76" s="241" t="s">
        <v>662</v>
      </c>
      <c r="H76" s="184" t="s">
        <v>663</v>
      </c>
      <c r="I76" s="198" t="s">
        <v>664</v>
      </c>
      <c r="J76" s="198" t="s">
        <v>494</v>
      </c>
      <c r="K76" s="234" t="s">
        <v>665</v>
      </c>
      <c r="L76" s="233" t="s">
        <v>709</v>
      </c>
      <c r="M76" s="198" t="s">
        <v>708</v>
      </c>
      <c r="N76" s="234"/>
      <c r="O76" s="168"/>
    </row>
    <row r="77" spans="5:15" ht="15" x14ac:dyDescent="0.25">
      <c r="F77" s="168"/>
      <c r="G77" s="242" t="s">
        <v>666</v>
      </c>
      <c r="H77" s="199">
        <v>26700000</v>
      </c>
      <c r="I77" s="200">
        <v>30</v>
      </c>
      <c r="J77" s="194">
        <v>1</v>
      </c>
      <c r="K77" s="243">
        <f>+J77*H77</f>
        <v>26700000</v>
      </c>
      <c r="L77" s="235">
        <v>2</v>
      </c>
      <c r="M77" s="236">
        <f>L77*H77</f>
        <v>53400000</v>
      </c>
      <c r="N77" s="237">
        <f t="shared" ref="N77:N78" si="10">+L77*I77</f>
        <v>60</v>
      </c>
      <c r="O77" s="168"/>
    </row>
    <row r="78" spans="5:15" ht="15" x14ac:dyDescent="0.25">
      <c r="F78" s="168"/>
      <c r="G78" s="242" t="s">
        <v>667</v>
      </c>
      <c r="H78" s="199">
        <v>16830000</v>
      </c>
      <c r="I78" s="200">
        <v>30</v>
      </c>
      <c r="J78" s="194">
        <v>1</v>
      </c>
      <c r="K78" s="243">
        <f t="shared" ref="K78:K80" si="11">+J78*H78</f>
        <v>16830000</v>
      </c>
      <c r="L78" s="235"/>
      <c r="M78" s="238"/>
      <c r="N78" s="237">
        <f t="shared" si="10"/>
        <v>0</v>
      </c>
      <c r="O78" s="168"/>
    </row>
    <row r="79" spans="5:15" ht="15" x14ac:dyDescent="0.25">
      <c r="F79" s="168"/>
      <c r="G79" s="242" t="s">
        <v>668</v>
      </c>
      <c r="H79" s="199">
        <v>19325000</v>
      </c>
      <c r="I79" s="200">
        <v>30</v>
      </c>
      <c r="J79" s="194">
        <v>1</v>
      </c>
      <c r="K79" s="243">
        <f t="shared" si="11"/>
        <v>19325000</v>
      </c>
      <c r="L79" s="235">
        <v>3</v>
      </c>
      <c r="M79" s="236">
        <f>L79*H79</f>
        <v>57975000</v>
      </c>
      <c r="N79" s="237">
        <f>+L79*I79</f>
        <v>90</v>
      </c>
      <c r="O79" s="168"/>
    </row>
    <row r="80" spans="5:15" ht="15" x14ac:dyDescent="0.25">
      <c r="F80" s="168"/>
      <c r="G80" s="242" t="s">
        <v>669</v>
      </c>
      <c r="H80" s="199">
        <v>12670000</v>
      </c>
      <c r="I80" s="200">
        <v>30</v>
      </c>
      <c r="J80" s="194">
        <v>5</v>
      </c>
      <c r="K80" s="243">
        <f t="shared" si="11"/>
        <v>63350000</v>
      </c>
      <c r="L80" s="235">
        <v>5</v>
      </c>
      <c r="M80" s="236">
        <f>+L80*H80</f>
        <v>63350000</v>
      </c>
      <c r="N80" s="237">
        <f>+L80*I80</f>
        <v>150</v>
      </c>
      <c r="O80" s="168"/>
    </row>
    <row r="81" spans="6:15" ht="15" x14ac:dyDescent="0.25">
      <c r="F81" s="168"/>
      <c r="G81" s="242" t="s">
        <v>670</v>
      </c>
      <c r="H81" s="199">
        <v>128600</v>
      </c>
      <c r="I81" s="200">
        <v>160</v>
      </c>
      <c r="J81" s="194">
        <v>1</v>
      </c>
      <c r="K81" s="243">
        <f>+I81*H81</f>
        <v>20576000</v>
      </c>
      <c r="L81" s="235">
        <v>150</v>
      </c>
      <c r="M81" s="236">
        <f>+L81*H81</f>
        <v>19290000</v>
      </c>
      <c r="N81" s="237">
        <f>+L81</f>
        <v>150</v>
      </c>
      <c r="O81" s="168"/>
    </row>
    <row r="82" spans="6:15" ht="15.75" thickBot="1" x14ac:dyDescent="0.3">
      <c r="F82" s="168"/>
      <c r="G82" s="502"/>
      <c r="H82" s="503"/>
      <c r="I82" s="503"/>
      <c r="J82" s="504"/>
      <c r="K82" s="244">
        <f>SUM(K77:K81)</f>
        <v>146781000</v>
      </c>
      <c r="L82" s="239"/>
      <c r="M82" s="240">
        <f>SUM(M77:M81)</f>
        <v>194015000</v>
      </c>
      <c r="N82" s="245">
        <f>SUM(N77:N81)</f>
        <v>450</v>
      </c>
      <c r="O82" s="168"/>
    </row>
    <row r="83" spans="6:15" ht="15" x14ac:dyDescent="0.25">
      <c r="F83" s="168"/>
      <c r="G83" s="168"/>
      <c r="H83" s="168"/>
      <c r="I83" s="168"/>
      <c r="J83" s="168"/>
      <c r="K83" s="168"/>
      <c r="L83" s="168"/>
      <c r="M83" s="168"/>
      <c r="N83" s="168"/>
      <c r="O83" s="168"/>
    </row>
    <row r="84" spans="6:15" ht="15" x14ac:dyDescent="0.25">
      <c r="F84" s="168"/>
      <c r="G84" s="168"/>
      <c r="H84" s="168"/>
      <c r="I84" s="168"/>
      <c r="J84" s="168"/>
      <c r="K84" s="168"/>
      <c r="L84" s="168"/>
      <c r="M84" s="168"/>
      <c r="N84" s="168"/>
      <c r="O84" s="168"/>
    </row>
    <row r="85" spans="6:15" ht="15.75" thickBot="1" x14ac:dyDescent="0.3">
      <c r="F85" s="168"/>
      <c r="G85" s="168"/>
      <c r="H85" s="168"/>
      <c r="I85" s="168"/>
      <c r="J85" s="168"/>
      <c r="K85" s="168"/>
      <c r="L85" s="168"/>
      <c r="M85" s="168"/>
      <c r="N85" s="168"/>
      <c r="O85" s="168"/>
    </row>
    <row r="86" spans="6:15" ht="15.75" thickBot="1" x14ac:dyDescent="0.3">
      <c r="F86" s="168"/>
      <c r="G86" s="520" t="s">
        <v>611</v>
      </c>
      <c r="H86" s="521"/>
      <c r="I86" s="521"/>
      <c r="J86" s="522"/>
      <c r="K86" s="168"/>
      <c r="L86" s="168"/>
      <c r="M86" s="168"/>
      <c r="N86" s="168"/>
      <c r="O86" s="168"/>
    </row>
    <row r="87" spans="6:15" ht="15.75" thickBot="1" x14ac:dyDescent="0.3">
      <c r="F87" s="168"/>
      <c r="G87" s="172" t="s">
        <v>623</v>
      </c>
      <c r="H87" s="173" t="s">
        <v>624</v>
      </c>
      <c r="I87" s="173" t="s">
        <v>625</v>
      </c>
      <c r="J87" s="173" t="s">
        <v>626</v>
      </c>
      <c r="K87" s="168"/>
      <c r="L87" s="168"/>
      <c r="M87" s="168"/>
      <c r="N87" s="168"/>
      <c r="O87" s="168"/>
    </row>
    <row r="88" spans="6:15" ht="15.75" thickBot="1" x14ac:dyDescent="0.3">
      <c r="F88" s="168"/>
      <c r="G88" s="174" t="s">
        <v>627</v>
      </c>
      <c r="H88" s="175">
        <v>192</v>
      </c>
      <c r="I88" s="176">
        <v>24609</v>
      </c>
      <c r="J88" s="177">
        <v>4724928</v>
      </c>
      <c r="K88" s="168"/>
      <c r="L88" s="168"/>
      <c r="M88" s="168"/>
      <c r="N88" s="168"/>
      <c r="O88" s="168"/>
    </row>
    <row r="89" spans="6:15" ht="15.75" thickBot="1" x14ac:dyDescent="0.3">
      <c r="F89" s="168"/>
      <c r="G89" s="174" t="s">
        <v>627</v>
      </c>
      <c r="H89" s="175">
        <v>48</v>
      </c>
      <c r="I89" s="176">
        <v>24610</v>
      </c>
      <c r="J89" s="177">
        <v>1181280</v>
      </c>
      <c r="K89" s="168"/>
      <c r="L89" s="168"/>
      <c r="M89" s="168"/>
      <c r="N89" s="168"/>
      <c r="O89" s="168"/>
    </row>
    <row r="90" spans="6:15" ht="15.75" thickBot="1" x14ac:dyDescent="0.3">
      <c r="F90" s="168"/>
      <c r="G90" s="505"/>
      <c r="H90" s="506"/>
      <c r="I90" s="507"/>
      <c r="J90" s="178">
        <v>5906208</v>
      </c>
      <c r="K90" s="168"/>
      <c r="L90" s="168"/>
      <c r="M90" s="168"/>
      <c r="N90" s="168"/>
      <c r="O90" s="168"/>
    </row>
    <row r="91" spans="6:15" ht="15.75" thickBot="1" x14ac:dyDescent="0.3">
      <c r="F91" s="168"/>
      <c r="G91" s="505" t="s">
        <v>628</v>
      </c>
      <c r="H91" s="506"/>
      <c r="I91" s="506"/>
      <c r="J91" s="507"/>
      <c r="K91" s="168"/>
      <c r="L91" s="168"/>
      <c r="M91" s="168"/>
      <c r="N91" s="168"/>
      <c r="O91" s="168"/>
    </row>
    <row r="92" spans="6:15" ht="15.75" thickBot="1" x14ac:dyDescent="0.3">
      <c r="F92" s="168"/>
      <c r="G92" s="172" t="s">
        <v>629</v>
      </c>
      <c r="H92" s="173" t="s">
        <v>494</v>
      </c>
      <c r="I92" s="173" t="s">
        <v>625</v>
      </c>
      <c r="J92" s="173" t="s">
        <v>626</v>
      </c>
      <c r="K92" s="168"/>
      <c r="L92" s="168"/>
      <c r="M92" s="168"/>
      <c r="N92" s="168"/>
      <c r="O92" s="168"/>
    </row>
    <row r="93" spans="6:15" ht="15.75" thickBot="1" x14ac:dyDescent="0.3">
      <c r="F93" s="168"/>
      <c r="G93" s="179" t="s">
        <v>630</v>
      </c>
      <c r="H93" s="180">
        <v>1</v>
      </c>
      <c r="I93" s="181">
        <v>250000</v>
      </c>
      <c r="J93" s="177">
        <v>250000</v>
      </c>
      <c r="K93" s="168"/>
      <c r="L93" s="168"/>
      <c r="M93" s="168"/>
      <c r="N93" s="168"/>
      <c r="O93" s="168"/>
    </row>
    <row r="94" spans="6:15" ht="15.75" thickBot="1" x14ac:dyDescent="0.3">
      <c r="F94" s="168"/>
      <c r="G94" s="179" t="s">
        <v>631</v>
      </c>
      <c r="H94" s="180">
        <v>50</v>
      </c>
      <c r="I94" s="181">
        <v>12000</v>
      </c>
      <c r="J94" s="177">
        <v>600000</v>
      </c>
      <c r="K94" s="168"/>
      <c r="L94" s="168"/>
      <c r="M94" s="168"/>
      <c r="N94" s="168"/>
      <c r="O94" s="168"/>
    </row>
    <row r="95" spans="6:15" ht="15.75" thickBot="1" x14ac:dyDescent="0.3">
      <c r="F95" s="168"/>
      <c r="G95" s="179" t="s">
        <v>632</v>
      </c>
      <c r="H95" s="180">
        <v>1</v>
      </c>
      <c r="I95" s="181">
        <v>250000</v>
      </c>
      <c r="J95" s="177">
        <v>250000</v>
      </c>
      <c r="K95" s="168"/>
      <c r="L95" s="168"/>
      <c r="M95" s="168"/>
      <c r="N95" s="168"/>
      <c r="O95" s="168"/>
    </row>
    <row r="96" spans="6:15" ht="15.75" thickBot="1" x14ac:dyDescent="0.3">
      <c r="F96" s="168"/>
      <c r="G96" s="179" t="s">
        <v>633</v>
      </c>
      <c r="H96" s="180">
        <v>120</v>
      </c>
      <c r="I96" s="181">
        <v>6000</v>
      </c>
      <c r="J96" s="177">
        <v>720000</v>
      </c>
      <c r="K96" s="168"/>
      <c r="L96" s="168"/>
      <c r="M96" s="168"/>
      <c r="N96" s="168"/>
      <c r="O96" s="168"/>
    </row>
    <row r="97" spans="6:15" ht="15.75" thickBot="1" x14ac:dyDescent="0.3">
      <c r="F97" s="168"/>
      <c r="G97" s="508" t="s">
        <v>634</v>
      </c>
      <c r="H97" s="509"/>
      <c r="I97" s="510"/>
      <c r="J97" s="178">
        <v>1820000</v>
      </c>
      <c r="K97" s="168"/>
      <c r="L97" s="168"/>
      <c r="M97" s="168"/>
      <c r="N97" s="168"/>
      <c r="O97" s="168"/>
    </row>
    <row r="98" spans="6:15" ht="15.75" thickBot="1" x14ac:dyDescent="0.3">
      <c r="F98" s="168"/>
      <c r="G98" s="511" t="s">
        <v>635</v>
      </c>
      <c r="H98" s="512"/>
      <c r="I98" s="513"/>
      <c r="J98" s="182">
        <v>618097</v>
      </c>
      <c r="K98" s="168"/>
      <c r="L98" s="168"/>
      <c r="M98" s="168"/>
      <c r="N98" s="168"/>
      <c r="O98" s="168"/>
    </row>
    <row r="99" spans="6:15" ht="15.75" thickBot="1" x14ac:dyDescent="0.3">
      <c r="F99" s="168"/>
      <c r="G99" s="508" t="s">
        <v>636</v>
      </c>
      <c r="H99" s="509"/>
      <c r="I99" s="510"/>
      <c r="J99" s="178">
        <v>8344305</v>
      </c>
      <c r="K99" s="168"/>
      <c r="L99" s="168"/>
      <c r="M99" s="168"/>
      <c r="N99" s="168"/>
      <c r="O99" s="168"/>
    </row>
    <row r="100" spans="6:15" ht="15" x14ac:dyDescent="0.25">
      <c r="F100" s="168"/>
      <c r="G100" s="168"/>
      <c r="H100" s="168"/>
      <c r="I100" s="168"/>
      <c r="J100" s="168"/>
      <c r="K100" s="168"/>
      <c r="L100" s="168"/>
      <c r="M100" s="168"/>
      <c r="N100" s="168"/>
      <c r="O100" s="168"/>
    </row>
    <row r="101" spans="6:15" ht="15" x14ac:dyDescent="0.25">
      <c r="F101" s="168"/>
      <c r="G101" s="168"/>
      <c r="H101" s="168"/>
      <c r="I101" s="168"/>
      <c r="J101" s="168"/>
      <c r="K101" s="168"/>
      <c r="L101" s="168"/>
      <c r="M101" s="168"/>
      <c r="N101" s="168"/>
      <c r="O101" s="168"/>
    </row>
    <row r="102" spans="6:15" ht="15" x14ac:dyDescent="0.25">
      <c r="F102" s="168"/>
      <c r="G102" s="514" t="s">
        <v>637</v>
      </c>
      <c r="H102" s="514"/>
      <c r="I102" s="514"/>
      <c r="J102" s="514"/>
      <c r="K102" s="514"/>
      <c r="L102" s="168"/>
      <c r="M102" s="168"/>
      <c r="N102" s="168"/>
      <c r="O102" s="168"/>
    </row>
    <row r="103" spans="6:15" ht="15" x14ac:dyDescent="0.25">
      <c r="F103" s="168"/>
      <c r="G103" s="210" t="s">
        <v>638</v>
      </c>
      <c r="H103" s="211"/>
      <c r="I103" s="211"/>
      <c r="J103" s="211"/>
      <c r="K103" s="202" t="s">
        <v>671</v>
      </c>
      <c r="N103" s="168"/>
      <c r="O103" s="168"/>
    </row>
    <row r="104" spans="6:15" ht="15" x14ac:dyDescent="0.25">
      <c r="F104" s="168"/>
      <c r="G104" s="204" t="s">
        <v>642</v>
      </c>
      <c r="H104" s="205"/>
      <c r="I104" s="205"/>
      <c r="J104" s="206"/>
      <c r="K104" s="201">
        <v>107949600</v>
      </c>
      <c r="N104" s="168"/>
      <c r="O104" s="168"/>
    </row>
    <row r="105" spans="6:15" ht="15" x14ac:dyDescent="0.25">
      <c r="F105" s="168"/>
      <c r="G105" s="204" t="s">
        <v>643</v>
      </c>
      <c r="H105" s="205"/>
      <c r="I105" s="205"/>
      <c r="J105" s="206"/>
      <c r="K105" s="201">
        <v>143932800</v>
      </c>
      <c r="N105" s="168"/>
      <c r="O105" s="168"/>
    </row>
    <row r="106" spans="6:15" ht="15" x14ac:dyDescent="0.25">
      <c r="F106" s="168"/>
      <c r="G106" s="204" t="s">
        <v>644</v>
      </c>
      <c r="H106" s="205"/>
      <c r="I106" s="205"/>
      <c r="J106" s="201"/>
      <c r="K106" s="203">
        <v>35983200</v>
      </c>
      <c r="N106" s="168"/>
      <c r="O106" s="168"/>
    </row>
    <row r="107" spans="6:15" ht="15" x14ac:dyDescent="0.25">
      <c r="F107" s="168"/>
      <c r="G107" s="204" t="s">
        <v>645</v>
      </c>
      <c r="H107" s="205"/>
      <c r="I107" s="205"/>
      <c r="J107" s="206"/>
      <c r="K107" s="201">
        <v>17608800</v>
      </c>
      <c r="N107" s="168"/>
      <c r="O107" s="168"/>
    </row>
    <row r="108" spans="6:15" ht="15" x14ac:dyDescent="0.25">
      <c r="F108" s="168"/>
      <c r="G108" s="204" t="s">
        <v>646</v>
      </c>
      <c r="H108" s="205"/>
      <c r="I108" s="205"/>
      <c r="J108" s="206"/>
      <c r="K108" s="201">
        <v>17608800</v>
      </c>
      <c r="N108" s="168"/>
      <c r="O108" s="168"/>
    </row>
    <row r="109" spans="6:15" ht="15" x14ac:dyDescent="0.25">
      <c r="F109" s="168"/>
      <c r="G109" s="204" t="s">
        <v>647</v>
      </c>
      <c r="H109" s="205"/>
      <c r="I109" s="205"/>
      <c r="J109" s="206"/>
      <c r="K109" s="201">
        <v>24499200</v>
      </c>
      <c r="N109" s="168"/>
      <c r="O109" s="168"/>
    </row>
    <row r="110" spans="6:15" ht="15" x14ac:dyDescent="0.25">
      <c r="F110" s="168"/>
      <c r="G110" s="204" t="s">
        <v>648</v>
      </c>
      <c r="H110" s="205"/>
      <c r="I110" s="205"/>
      <c r="J110" s="206"/>
      <c r="K110" s="201">
        <v>34452000</v>
      </c>
      <c r="N110" s="168"/>
      <c r="O110" s="168"/>
    </row>
    <row r="111" spans="6:15" ht="15" x14ac:dyDescent="0.25">
      <c r="F111" s="168"/>
      <c r="G111" s="204" t="s">
        <v>649</v>
      </c>
      <c r="H111" s="205"/>
      <c r="I111" s="205"/>
      <c r="J111" s="206"/>
      <c r="K111" s="201">
        <v>23778954</v>
      </c>
      <c r="N111" s="168"/>
      <c r="O111" s="168"/>
    </row>
    <row r="112" spans="6:15" ht="15" x14ac:dyDescent="0.25">
      <c r="F112" s="168"/>
      <c r="G112" s="204" t="s">
        <v>650</v>
      </c>
      <c r="H112" s="205"/>
      <c r="I112" s="205"/>
      <c r="J112" s="206"/>
      <c r="K112" s="201">
        <v>12249600</v>
      </c>
      <c r="N112" s="168"/>
      <c r="O112" s="168"/>
    </row>
    <row r="113" spans="6:15" ht="15" x14ac:dyDescent="0.25">
      <c r="F113" s="168"/>
      <c r="G113" s="204" t="s">
        <v>651</v>
      </c>
      <c r="H113" s="205"/>
      <c r="I113" s="205"/>
      <c r="J113" s="206"/>
      <c r="K113" s="201">
        <v>45936000</v>
      </c>
      <c r="N113" s="168"/>
      <c r="O113" s="168"/>
    </row>
    <row r="114" spans="6:15" ht="15" x14ac:dyDescent="0.25">
      <c r="F114" s="168"/>
      <c r="G114" s="204" t="s">
        <v>652</v>
      </c>
      <c r="H114" s="205"/>
      <c r="I114" s="205"/>
      <c r="J114" s="206"/>
      <c r="K114" s="201">
        <v>15158880</v>
      </c>
      <c r="N114" s="168"/>
      <c r="O114" s="168"/>
    </row>
    <row r="115" spans="6:15" ht="15" x14ac:dyDescent="0.25">
      <c r="F115" s="168"/>
      <c r="G115" s="204" t="s">
        <v>653</v>
      </c>
      <c r="H115" s="205"/>
      <c r="I115" s="205"/>
      <c r="J115" s="206"/>
      <c r="K115" s="201">
        <v>1914000</v>
      </c>
      <c r="N115" s="168"/>
      <c r="O115" s="168"/>
    </row>
    <row r="116" spans="6:15" ht="15.75" x14ac:dyDescent="0.25">
      <c r="F116" s="168"/>
      <c r="G116" s="204" t="s">
        <v>655</v>
      </c>
      <c r="H116" s="205"/>
      <c r="I116" s="207"/>
      <c r="J116" s="206"/>
      <c r="K116" s="201">
        <v>35117107</v>
      </c>
      <c r="N116" s="168"/>
      <c r="O116" s="168"/>
    </row>
    <row r="117" spans="6:15" ht="15" x14ac:dyDescent="0.25">
      <c r="F117" s="168"/>
      <c r="G117" s="204" t="s">
        <v>656</v>
      </c>
      <c r="H117" s="208"/>
      <c r="I117" s="208"/>
      <c r="J117" s="208"/>
      <c r="K117" s="209">
        <v>516188941</v>
      </c>
      <c r="M117" s="168"/>
      <c r="N117" s="168"/>
      <c r="O117" s="168"/>
    </row>
    <row r="118" spans="6:15" ht="15" x14ac:dyDescent="0.25">
      <c r="F118" s="168"/>
      <c r="G118" s="168"/>
      <c r="H118" s="168"/>
      <c r="I118" s="168"/>
      <c r="J118" s="168"/>
      <c r="K118" s="168"/>
      <c r="L118" s="168"/>
      <c r="M118" s="168"/>
      <c r="N118" s="168"/>
      <c r="O118" s="168"/>
    </row>
    <row r="119" spans="6:15" ht="15" x14ac:dyDescent="0.25">
      <c r="F119" s="168"/>
      <c r="G119" s="168"/>
      <c r="H119" s="168"/>
      <c r="I119" s="168"/>
      <c r="J119" s="168"/>
      <c r="K119" s="168"/>
      <c r="L119" s="168"/>
      <c r="M119" s="168"/>
      <c r="N119" s="168"/>
      <c r="O119" s="168"/>
    </row>
    <row r="120" spans="6:15" ht="15" x14ac:dyDescent="0.25">
      <c r="F120" s="168"/>
      <c r="G120" s="515" t="s">
        <v>657</v>
      </c>
      <c r="H120" s="515"/>
      <c r="I120" s="515"/>
      <c r="J120" s="515"/>
      <c r="K120" s="515"/>
      <c r="L120" s="168"/>
      <c r="M120" s="168"/>
      <c r="N120" s="168"/>
      <c r="O120" s="168"/>
    </row>
    <row r="121" spans="6:15" ht="25.5" x14ac:dyDescent="0.25">
      <c r="F121" s="168"/>
      <c r="G121" s="183" t="s">
        <v>638</v>
      </c>
      <c r="H121" s="183" t="s">
        <v>639</v>
      </c>
      <c r="I121" s="183" t="s">
        <v>640</v>
      </c>
      <c r="J121" s="194"/>
      <c r="K121" s="184" t="s">
        <v>641</v>
      </c>
      <c r="L121" s="168"/>
      <c r="M121" s="168"/>
      <c r="N121" s="168"/>
      <c r="O121" s="168"/>
    </row>
    <row r="122" spans="6:15" ht="15" x14ac:dyDescent="0.25">
      <c r="F122" s="168"/>
      <c r="G122" s="185" t="s">
        <v>658</v>
      </c>
      <c r="H122" s="186"/>
      <c r="I122" s="186">
        <v>500</v>
      </c>
      <c r="J122" s="187">
        <f>65000*1.13</f>
        <v>73450</v>
      </c>
      <c r="K122" s="187">
        <f>+J122*I122</f>
        <v>36725000</v>
      </c>
      <c r="L122" s="168"/>
      <c r="M122" s="168"/>
      <c r="N122" s="168"/>
      <c r="O122" s="168"/>
    </row>
    <row r="123" spans="6:15" ht="15" x14ac:dyDescent="0.25">
      <c r="F123" s="168"/>
      <c r="G123" s="185" t="s">
        <v>659</v>
      </c>
      <c r="H123" s="186"/>
      <c r="I123" s="186">
        <v>2</v>
      </c>
      <c r="J123" s="187">
        <f>1700000*1.13</f>
        <v>1920999.9999999998</v>
      </c>
      <c r="K123" s="187">
        <f>+J123*I123</f>
        <v>3841999.9999999995</v>
      </c>
      <c r="L123" s="168"/>
      <c r="M123" s="168"/>
      <c r="N123" s="168"/>
      <c r="O123" s="168"/>
    </row>
    <row r="124" spans="6:15" ht="15.75" x14ac:dyDescent="0.25">
      <c r="F124" s="168"/>
      <c r="G124" s="188" t="s">
        <v>654</v>
      </c>
      <c r="H124" s="189"/>
      <c r="I124" s="190"/>
      <c r="J124" s="191"/>
      <c r="K124" s="191">
        <f>SUM(K122:K123)</f>
        <v>40567000</v>
      </c>
      <c r="L124" s="168"/>
      <c r="M124" s="168"/>
      <c r="N124" s="168"/>
      <c r="O124" s="168"/>
    </row>
    <row r="125" spans="6:15" ht="15" x14ac:dyDescent="0.25">
      <c r="F125" s="168"/>
      <c r="G125" s="185" t="s">
        <v>655</v>
      </c>
      <c r="H125" s="186"/>
      <c r="I125" s="195">
        <v>0.1</v>
      </c>
      <c r="J125" s="187"/>
      <c r="K125" s="187">
        <f>+K124*I125</f>
        <v>4056700</v>
      </c>
      <c r="L125" s="168"/>
      <c r="M125" s="168"/>
      <c r="N125" s="168"/>
      <c r="O125" s="168"/>
    </row>
    <row r="126" spans="6:15" ht="15" x14ac:dyDescent="0.25">
      <c r="F126" s="168"/>
      <c r="G126" s="185" t="s">
        <v>656</v>
      </c>
      <c r="H126" s="193"/>
      <c r="I126" s="193"/>
      <c r="J126" s="193"/>
      <c r="K126" s="192">
        <f>+K125+K124</f>
        <v>44623700</v>
      </c>
      <c r="L126" s="168"/>
      <c r="M126" s="168"/>
      <c r="N126" s="168"/>
      <c r="O126" s="168"/>
    </row>
    <row r="127" spans="6:15" ht="15" x14ac:dyDescent="0.25">
      <c r="F127" s="168"/>
      <c r="G127" s="196" t="s">
        <v>660</v>
      </c>
      <c r="H127" s="194"/>
      <c r="I127" s="195">
        <v>0.06</v>
      </c>
      <c r="J127" s="194"/>
      <c r="K127" s="197">
        <f>+I127*K126</f>
        <v>2677422</v>
      </c>
      <c r="L127" s="168"/>
      <c r="M127" s="168"/>
      <c r="N127" s="168"/>
      <c r="O127" s="168"/>
    </row>
    <row r="128" spans="6:15" ht="15" x14ac:dyDescent="0.25">
      <c r="F128" s="168"/>
      <c r="G128" s="496" t="s">
        <v>661</v>
      </c>
      <c r="H128" s="497"/>
      <c r="I128" s="497"/>
      <c r="J128" s="498"/>
      <c r="K128" s="197">
        <f>+K127+K126</f>
        <v>47301122</v>
      </c>
      <c r="L128" s="168"/>
      <c r="M128" s="168"/>
      <c r="N128" s="168"/>
      <c r="O128" s="168"/>
    </row>
    <row r="129" spans="6:15" ht="15" x14ac:dyDescent="0.25">
      <c r="F129" s="168"/>
      <c r="G129" s="168"/>
      <c r="H129" s="168"/>
      <c r="I129" s="168"/>
      <c r="J129" s="168"/>
      <c r="K129" s="168"/>
      <c r="L129" s="168"/>
      <c r="M129" s="168"/>
      <c r="N129" s="168"/>
      <c r="O129" s="168"/>
    </row>
    <row r="130" spans="6:15" ht="15" x14ac:dyDescent="0.25">
      <c r="F130" s="168"/>
      <c r="G130" s="168"/>
      <c r="H130" s="168"/>
      <c r="I130" s="168"/>
      <c r="J130" s="168"/>
      <c r="K130" s="168"/>
      <c r="L130" s="168"/>
      <c r="M130" s="168"/>
      <c r="N130" s="168"/>
      <c r="O130" s="168"/>
    </row>
    <row r="131" spans="6:15" ht="15" x14ac:dyDescent="0.25">
      <c r="F131" s="168"/>
      <c r="O131" s="168"/>
    </row>
    <row r="132" spans="6:15" ht="15" x14ac:dyDescent="0.25">
      <c r="F132" s="168"/>
      <c r="O132" s="168"/>
    </row>
    <row r="133" spans="6:15" ht="15" x14ac:dyDescent="0.25">
      <c r="F133" s="168"/>
      <c r="O133" s="168"/>
    </row>
    <row r="134" spans="6:15" ht="15" x14ac:dyDescent="0.25">
      <c r="F134" s="168"/>
      <c r="O134" s="168"/>
    </row>
    <row r="135" spans="6:15" ht="15" x14ac:dyDescent="0.25">
      <c r="F135" s="168"/>
      <c r="O135" s="168"/>
    </row>
    <row r="136" spans="6:15" ht="15" x14ac:dyDescent="0.25">
      <c r="F136" s="168"/>
      <c r="O136" s="168"/>
    </row>
    <row r="137" spans="6:15" ht="15" x14ac:dyDescent="0.25">
      <c r="F137" s="168"/>
      <c r="O137" s="168"/>
    </row>
    <row r="138" spans="6:15" ht="15" x14ac:dyDescent="0.25">
      <c r="F138" s="168"/>
      <c r="O138" s="168"/>
    </row>
  </sheetData>
  <mergeCells count="21">
    <mergeCell ref="B1:C1"/>
    <mergeCell ref="B2:C2"/>
    <mergeCell ref="E2:M2"/>
    <mergeCell ref="O2:U2"/>
    <mergeCell ref="G86:J86"/>
    <mergeCell ref="L75:N75"/>
    <mergeCell ref="G128:J128"/>
    <mergeCell ref="G75:K75"/>
    <mergeCell ref="G82:J82"/>
    <mergeCell ref="G91:J91"/>
    <mergeCell ref="G97:I97"/>
    <mergeCell ref="G98:I98"/>
    <mergeCell ref="G99:I99"/>
    <mergeCell ref="G102:K102"/>
    <mergeCell ref="G120:K120"/>
    <mergeCell ref="G90:I90"/>
    <mergeCell ref="W3:X3"/>
    <mergeCell ref="Y3:Z3"/>
    <mergeCell ref="AA3:AB3"/>
    <mergeCell ref="AC3:AD3"/>
    <mergeCell ref="W2:AD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sheetPr>
  <dimension ref="A1:N1000"/>
  <sheetViews>
    <sheetView topLeftCell="B1" workbookViewId="0">
      <selection activeCell="D28" sqref="D28"/>
    </sheetView>
  </sheetViews>
  <sheetFormatPr baseColWidth="10" defaultColWidth="12.625" defaultRowHeight="15" customHeight="1" x14ac:dyDescent="0.2"/>
  <cols>
    <col min="1" max="2" width="38.625" customWidth="1"/>
    <col min="3" max="3" width="27.625" customWidth="1"/>
    <col min="4" max="4" width="50.875" customWidth="1"/>
    <col min="5" max="5" width="19.75" customWidth="1"/>
    <col min="6" max="6" width="19.75" hidden="1" customWidth="1"/>
    <col min="7" max="7" width="22.875" customWidth="1"/>
    <col min="8" max="10" width="9.375" customWidth="1"/>
    <col min="11" max="11" width="10.375" customWidth="1"/>
    <col min="12" max="13" width="9.375" customWidth="1"/>
    <col min="14" max="14" width="49.25" customWidth="1"/>
    <col min="15" max="15" width="37.75" customWidth="1"/>
    <col min="16" max="26" width="9.375" customWidth="1"/>
  </cols>
  <sheetData>
    <row r="1" spans="1:11" s="72" customFormat="1" ht="15.75" thickBot="1" x14ac:dyDescent="0.3">
      <c r="A1" s="71"/>
      <c r="B1" s="71"/>
      <c r="C1" s="71"/>
    </row>
    <row r="2" spans="1:11" ht="15" customHeight="1" thickBot="1" x14ac:dyDescent="0.25">
      <c r="A2" s="73" t="s">
        <v>66</v>
      </c>
      <c r="B2" s="73" t="s">
        <v>8</v>
      </c>
      <c r="C2" s="74" t="s">
        <v>10</v>
      </c>
      <c r="D2" s="74" t="s">
        <v>13</v>
      </c>
    </row>
    <row r="3" spans="1:11" ht="15.75" thickBot="1" x14ac:dyDescent="0.3">
      <c r="A3" s="70" t="s">
        <v>67</v>
      </c>
      <c r="B3" s="70" t="s">
        <v>69</v>
      </c>
      <c r="C3" s="70" t="s">
        <v>390</v>
      </c>
      <c r="D3" s="70" t="s">
        <v>267</v>
      </c>
      <c r="E3" s="27" t="s">
        <v>73</v>
      </c>
      <c r="F3" s="27" t="str">
        <f>+LOOKUP('2.NOMBRE'!H16,SECTOR,E3:E21)</f>
        <v>sector19</v>
      </c>
      <c r="G3" s="27" t="s">
        <v>286</v>
      </c>
      <c r="I3" s="27" t="str">
        <f>+CONCATENATE('3.ARBOL PROBLEMA Y OBJETIVOS'!N36,Listas!$F$5,'3.ARBOL PROBLEMA Y OBJETIVOS'!O36)</f>
        <v>1 Mejorar el acceso a los programas de promoción de la salud y prevención de la enfermedad.</v>
      </c>
      <c r="J3" s="64" t="s">
        <v>105</v>
      </c>
      <c r="K3" s="27">
        <f>+FIND($K$5,'2.NOMBRE'!H18,1)</f>
        <v>1</v>
      </c>
    </row>
    <row r="4" spans="1:11" ht="15.75" thickBot="1" x14ac:dyDescent="0.3">
      <c r="A4" s="70" t="s">
        <v>68</v>
      </c>
      <c r="B4" s="70" t="s">
        <v>238</v>
      </c>
      <c r="C4" s="70" t="s">
        <v>391</v>
      </c>
      <c r="D4" s="70" t="s">
        <v>268</v>
      </c>
      <c r="E4" s="27" t="s">
        <v>77</v>
      </c>
      <c r="G4" s="27" t="s">
        <v>287</v>
      </c>
      <c r="I4" s="27" t="str">
        <f>+CONCATENATE('3.ARBOL PROBLEMA Y OBJETIVOS'!N37,Listas!$F$5,'3.ARBOL PROBLEMA Y OBJETIVOS'!O37)</f>
        <v xml:space="preserve">0 </v>
      </c>
      <c r="J4" s="64" t="s">
        <v>285</v>
      </c>
    </row>
    <row r="5" spans="1:11" ht="15.75" thickBot="1" x14ac:dyDescent="0.3">
      <c r="A5" s="70" t="s">
        <v>70</v>
      </c>
      <c r="B5" s="70" t="s">
        <v>239</v>
      </c>
      <c r="C5" s="70" t="s">
        <v>392</v>
      </c>
      <c r="D5" s="70" t="s">
        <v>269</v>
      </c>
      <c r="E5" s="27" t="s">
        <v>84</v>
      </c>
      <c r="F5" s="66" t="s">
        <v>71</v>
      </c>
      <c r="G5" s="27" t="s">
        <v>288</v>
      </c>
      <c r="I5" s="27" t="str">
        <f>+CONCATENATE('3.ARBOL PROBLEMA Y OBJETIVOS'!N38,Listas!$F$5,'3.ARBOL PROBLEMA Y OBJETIVOS'!O38)</f>
        <v xml:space="preserve">0 </v>
      </c>
      <c r="J5" s="64" t="s">
        <v>112</v>
      </c>
      <c r="K5" s="27" t="str">
        <f>+MID('4.BENEFICIARIOS Y ACCIONES'!E61,1,4)</f>
        <v>1905</v>
      </c>
    </row>
    <row r="6" spans="1:11" ht="15.75" thickBot="1" x14ac:dyDescent="0.3">
      <c r="A6" s="70" t="s">
        <v>72</v>
      </c>
      <c r="B6" s="70" t="s">
        <v>240</v>
      </c>
      <c r="C6" s="70" t="s">
        <v>393</v>
      </c>
      <c r="D6" s="70" t="s">
        <v>270</v>
      </c>
      <c r="E6" s="27" t="s">
        <v>86</v>
      </c>
      <c r="G6" s="27" t="s">
        <v>289</v>
      </c>
      <c r="I6" s="27" t="str">
        <f>+CONCATENATE('3.ARBOL PROBLEMA Y OBJETIVOS'!N39,Listas!$F$5,'3.ARBOL PROBLEMA Y OBJETIVOS'!O39)</f>
        <v xml:space="preserve">0 </v>
      </c>
      <c r="J6" s="64" t="s">
        <v>119</v>
      </c>
    </row>
    <row r="7" spans="1:11" ht="15.75" thickBot="1" x14ac:dyDescent="0.3">
      <c r="A7" s="70" t="s">
        <v>74</v>
      </c>
      <c r="B7" s="70" t="s">
        <v>78</v>
      </c>
      <c r="C7" s="70" t="s">
        <v>394</v>
      </c>
      <c r="D7" s="70" t="s">
        <v>271</v>
      </c>
      <c r="E7" s="27" t="s">
        <v>88</v>
      </c>
      <c r="G7" s="27" t="s">
        <v>290</v>
      </c>
      <c r="I7" s="27" t="str">
        <f>+CONCATENATE('3.ARBOL PROBLEMA Y OBJETIVOS'!N40,Listas!$F$5,'3.ARBOL PROBLEMA Y OBJETIVOS'!O40)</f>
        <v xml:space="preserve">0 </v>
      </c>
      <c r="J7" s="64" t="s">
        <v>120</v>
      </c>
      <c r="K7" s="27" t="b">
        <f>ISERR(K3)</f>
        <v>0</v>
      </c>
    </row>
    <row r="8" spans="1:11" ht="15.75" thickBot="1" x14ac:dyDescent="0.3">
      <c r="A8" s="70" t="s">
        <v>75</v>
      </c>
      <c r="B8" s="70" t="s">
        <v>80</v>
      </c>
      <c r="C8" s="70" t="s">
        <v>395</v>
      </c>
      <c r="D8" s="70" t="s">
        <v>272</v>
      </c>
      <c r="E8" s="27" t="s">
        <v>90</v>
      </c>
      <c r="G8" s="27" t="s">
        <v>291</v>
      </c>
      <c r="I8" s="27" t="str">
        <f>+CONCATENATE('3.ARBOL PROBLEMA Y OBJETIVOS'!N41,Listas!$F$5,'3.ARBOL PROBLEMA Y OBJETIVOS'!O41)</f>
        <v xml:space="preserve">0 </v>
      </c>
      <c r="J8" s="64" t="s">
        <v>121</v>
      </c>
      <c r="K8" s="27" t="str">
        <f>+MID(K7,1,5)</f>
        <v>FALSO</v>
      </c>
    </row>
    <row r="9" spans="1:11" ht="15.75" thickBot="1" x14ac:dyDescent="0.3">
      <c r="A9" s="70" t="s">
        <v>76</v>
      </c>
      <c r="B9" s="70" t="s">
        <v>82</v>
      </c>
      <c r="C9" s="70" t="s">
        <v>396</v>
      </c>
      <c r="D9" s="70" t="s">
        <v>273</v>
      </c>
      <c r="E9" s="27" t="s">
        <v>92</v>
      </c>
      <c r="G9" s="27" t="s">
        <v>292</v>
      </c>
      <c r="I9" s="27" t="str">
        <f>+CONCATENATE('3.ARBOL PROBLEMA Y OBJETIVOS'!N42,Listas!$F$5,'3.ARBOL PROBLEMA Y OBJETIVOS'!O42)</f>
        <v xml:space="preserve">0 </v>
      </c>
      <c r="J9" s="64" t="s">
        <v>122</v>
      </c>
    </row>
    <row r="10" spans="1:11" ht="15.75" thickBot="1" x14ac:dyDescent="0.3">
      <c r="A10" s="70" t="s">
        <v>79</v>
      </c>
      <c r="B10" s="70" t="s">
        <v>241</v>
      </c>
      <c r="C10" s="70" t="s">
        <v>397</v>
      </c>
      <c r="D10" s="70" t="s">
        <v>274</v>
      </c>
      <c r="E10" s="27" t="s">
        <v>94</v>
      </c>
      <c r="G10" s="27" t="s">
        <v>293</v>
      </c>
      <c r="I10" s="27" t="str">
        <f>+CONCATENATE('3.ARBOL PROBLEMA Y OBJETIVOS'!N43,Listas!$F$5,'3.ARBOL PROBLEMA Y OBJETIVOS'!O43)</f>
        <v xml:space="preserve">0 </v>
      </c>
      <c r="J10" s="64" t="s">
        <v>123</v>
      </c>
    </row>
    <row r="11" spans="1:11" ht="15.75" thickBot="1" x14ac:dyDescent="0.3">
      <c r="A11" s="70" t="s">
        <v>81</v>
      </c>
      <c r="B11" s="70" t="s">
        <v>248</v>
      </c>
      <c r="C11" s="70" t="s">
        <v>398</v>
      </c>
      <c r="D11" s="70" t="s">
        <v>275</v>
      </c>
      <c r="E11" s="27" t="s">
        <v>96</v>
      </c>
      <c r="G11" s="27" t="s">
        <v>294</v>
      </c>
      <c r="I11" s="27" t="str">
        <f>+CONCATENATE('3.ARBOL PROBLEMA Y OBJETIVOS'!N44,Listas!$F$5,'3.ARBOL PROBLEMA Y OBJETIVOS'!O44)</f>
        <v xml:space="preserve"> </v>
      </c>
      <c r="J11" s="64" t="s">
        <v>124</v>
      </c>
    </row>
    <row r="12" spans="1:11" ht="15.75" thickBot="1" x14ac:dyDescent="0.3">
      <c r="A12" s="70" t="s">
        <v>83</v>
      </c>
      <c r="B12" s="70" t="s">
        <v>242</v>
      </c>
      <c r="C12" s="70" t="s">
        <v>399</v>
      </c>
      <c r="D12" s="70" t="s">
        <v>276</v>
      </c>
      <c r="E12" s="27" t="s">
        <v>101</v>
      </c>
      <c r="G12" s="27" t="s">
        <v>295</v>
      </c>
      <c r="I12" s="27" t="str">
        <f>+CONCATENATE('3.ARBOL PROBLEMA Y OBJETIVOS'!N45,Listas!$F$5,'3.ARBOL PROBLEMA Y OBJETIVOS'!O45)</f>
        <v xml:space="preserve"> </v>
      </c>
      <c r="J12" s="64" t="s">
        <v>125</v>
      </c>
    </row>
    <row r="13" spans="1:11" ht="15.75" thickBot="1" x14ac:dyDescent="0.3">
      <c r="A13" s="70" t="s">
        <v>85</v>
      </c>
      <c r="B13" s="70" t="s">
        <v>108</v>
      </c>
      <c r="C13" s="70" t="s">
        <v>400</v>
      </c>
      <c r="D13" s="70" t="s">
        <v>277</v>
      </c>
      <c r="E13" s="27" t="s">
        <v>103</v>
      </c>
      <c r="G13" s="27" t="s">
        <v>296</v>
      </c>
      <c r="I13" s="27" t="str">
        <f>+CONCATENATE('3.ARBOL PROBLEMA Y OBJETIVOS'!N46,Listas!$F$5,'3.ARBOL PROBLEMA Y OBJETIVOS'!O46)</f>
        <v xml:space="preserve"> </v>
      </c>
      <c r="J13" s="64" t="s">
        <v>126</v>
      </c>
    </row>
    <row r="14" spans="1:11" ht="15.75" thickBot="1" x14ac:dyDescent="0.3">
      <c r="A14" s="70" t="s">
        <v>87</v>
      </c>
      <c r="B14" s="70" t="s">
        <v>110</v>
      </c>
      <c r="C14" s="70" t="s">
        <v>401</v>
      </c>
      <c r="D14" s="70" t="s">
        <v>278</v>
      </c>
      <c r="E14" s="27" t="s">
        <v>104</v>
      </c>
      <c r="G14" s="27" t="s">
        <v>297</v>
      </c>
      <c r="I14" s="27" t="str">
        <f>+CONCATENATE('3.ARBOL PROBLEMA Y OBJETIVOS'!N47,Listas!$F$5,'3.ARBOL PROBLEMA Y OBJETIVOS'!O47)</f>
        <v xml:space="preserve"> </v>
      </c>
      <c r="J14" s="64" t="s">
        <v>127</v>
      </c>
    </row>
    <row r="15" spans="1:11" ht="15.75" thickBot="1" x14ac:dyDescent="0.3">
      <c r="A15" s="70" t="s">
        <v>89</v>
      </c>
      <c r="B15" s="70" t="s">
        <v>243</v>
      </c>
      <c r="C15" s="70" t="s">
        <v>402</v>
      </c>
      <c r="D15" s="70" t="s">
        <v>279</v>
      </c>
      <c r="E15" s="27" t="s">
        <v>106</v>
      </c>
      <c r="G15" s="27" t="s">
        <v>298</v>
      </c>
      <c r="I15" s="27" t="str">
        <f>+CONCATENATE('3.ARBOL PROBLEMA Y OBJETIVOS'!N48,Listas!$F$5,'3.ARBOL PROBLEMA Y OBJETIVOS'!O48)</f>
        <v xml:space="preserve"> </v>
      </c>
      <c r="J15" s="64" t="s">
        <v>129</v>
      </c>
    </row>
    <row r="16" spans="1:11" ht="15.75" thickBot="1" x14ac:dyDescent="0.3">
      <c r="A16" s="70" t="s">
        <v>91</v>
      </c>
      <c r="B16" s="70" t="s">
        <v>244</v>
      </c>
      <c r="C16" s="70" t="s">
        <v>403</v>
      </c>
      <c r="D16" s="70" t="s">
        <v>280</v>
      </c>
      <c r="E16" s="27" t="s">
        <v>107</v>
      </c>
      <c r="G16" s="95" t="s">
        <v>299</v>
      </c>
      <c r="I16" s="27" t="str">
        <f>+CONCATENATE('3.ARBOL PROBLEMA Y OBJETIVOS'!N49,Listas!$F$5,'3.ARBOL PROBLEMA Y OBJETIVOS'!O49)</f>
        <v xml:space="preserve"> </v>
      </c>
      <c r="J16" s="64" t="s">
        <v>144</v>
      </c>
    </row>
    <row r="17" spans="1:10" ht="15.75" thickBot="1" x14ac:dyDescent="0.3">
      <c r="A17" s="70" t="s">
        <v>93</v>
      </c>
      <c r="B17" s="70" t="s">
        <v>245</v>
      </c>
      <c r="C17" s="70" t="s">
        <v>404</v>
      </c>
      <c r="D17" s="70" t="s">
        <v>281</v>
      </c>
      <c r="E17" s="27" t="s">
        <v>109</v>
      </c>
      <c r="G17" s="95" t="s">
        <v>300</v>
      </c>
      <c r="I17" s="27" t="str">
        <f>+CONCATENATE('3.ARBOL PROBLEMA Y OBJETIVOS'!N50,Listas!$F$5,'3.ARBOL PROBLEMA Y OBJETIVOS'!O50)</f>
        <v xml:space="preserve"> </v>
      </c>
      <c r="J17" s="64" t="s">
        <v>146</v>
      </c>
    </row>
    <row r="18" spans="1:10" ht="15.75" thickBot="1" x14ac:dyDescent="0.3">
      <c r="A18" s="70" t="s">
        <v>95</v>
      </c>
      <c r="B18" s="70" t="s">
        <v>246</v>
      </c>
      <c r="C18" s="70" t="s">
        <v>405</v>
      </c>
      <c r="D18" s="70" t="s">
        <v>282</v>
      </c>
      <c r="E18" s="27" t="s">
        <v>111</v>
      </c>
      <c r="G18" s="95" t="s">
        <v>301</v>
      </c>
      <c r="I18" s="27" t="str">
        <f>+CONCATENATE('3.ARBOL PROBLEMA Y OBJETIVOS'!N51,Listas!$F$5,'3.ARBOL PROBLEMA Y OBJETIVOS'!O51)</f>
        <v xml:space="preserve"> </v>
      </c>
      <c r="J18" s="64" t="s">
        <v>148</v>
      </c>
    </row>
    <row r="19" spans="1:10" ht="24.75" thickBot="1" x14ac:dyDescent="0.3">
      <c r="A19" s="70" t="s">
        <v>97</v>
      </c>
      <c r="B19" s="70" t="s">
        <v>117</v>
      </c>
      <c r="C19" s="70" t="s">
        <v>406</v>
      </c>
      <c r="D19" s="70" t="s">
        <v>283</v>
      </c>
      <c r="E19" s="27" t="s">
        <v>113</v>
      </c>
      <c r="G19" s="95" t="s">
        <v>302</v>
      </c>
      <c r="I19" s="27" t="str">
        <f>+CONCATENATE('3.ARBOL PROBLEMA Y OBJETIVOS'!N52,Listas!$F$5,'3.ARBOL PROBLEMA Y OBJETIVOS'!O52)</f>
        <v xml:space="preserve"> </v>
      </c>
      <c r="J19" s="64" t="s">
        <v>150</v>
      </c>
    </row>
    <row r="20" spans="1:10" ht="15.75" thickBot="1" x14ac:dyDescent="0.3">
      <c r="A20" s="70" t="s">
        <v>98</v>
      </c>
      <c r="B20" s="70" t="s">
        <v>118</v>
      </c>
      <c r="C20" s="70" t="s">
        <v>407</v>
      </c>
      <c r="D20" s="70" t="s">
        <v>284</v>
      </c>
      <c r="E20" s="27" t="s">
        <v>114</v>
      </c>
      <c r="G20" s="95" t="s">
        <v>303</v>
      </c>
      <c r="I20" s="27" t="str">
        <f>+CONCATENATE('3.ARBOL PROBLEMA Y OBJETIVOS'!N53,Listas!$F$5,'3.ARBOL PROBLEMA Y OBJETIVOS'!O53)</f>
        <v xml:space="preserve"> </v>
      </c>
      <c r="J20" s="64" t="s">
        <v>152</v>
      </c>
    </row>
    <row r="21" spans="1:10" ht="15.75" customHeight="1" thickBot="1" x14ac:dyDescent="0.3">
      <c r="A21" s="70" t="s">
        <v>99</v>
      </c>
      <c r="B21" s="70" t="s">
        <v>261</v>
      </c>
      <c r="C21" s="70" t="s">
        <v>408</v>
      </c>
      <c r="D21" s="70" t="s">
        <v>115</v>
      </c>
      <c r="E21" s="27" t="s">
        <v>116</v>
      </c>
      <c r="G21" s="95" t="s">
        <v>304</v>
      </c>
      <c r="I21" s="27" t="str">
        <f>+CONCATENATE('3.ARBOL PROBLEMA Y OBJETIVOS'!N54,Listas!$F$5,'3.ARBOL PROBLEMA Y OBJETIVOS'!O54)</f>
        <v xml:space="preserve"> </v>
      </c>
      <c r="J21" s="64" t="s">
        <v>154</v>
      </c>
    </row>
    <row r="22" spans="1:10" ht="15.75" customHeight="1" thickBot="1" x14ac:dyDescent="0.3">
      <c r="A22" s="70" t="s">
        <v>100</v>
      </c>
      <c r="B22" s="70" t="s">
        <v>128</v>
      </c>
      <c r="C22" s="70" t="s">
        <v>409</v>
      </c>
      <c r="G22" s="95" t="s">
        <v>305</v>
      </c>
      <c r="I22" s="27" t="str">
        <f>+CONCATENATE('3.ARBOL PROBLEMA Y OBJETIVOS'!N55,Listas!$F$5,'3.ARBOL PROBLEMA Y OBJETIVOS'!O55)</f>
        <v xml:space="preserve"> </v>
      </c>
      <c r="J22" s="64" t="s">
        <v>156</v>
      </c>
    </row>
    <row r="23" spans="1:10" ht="15.75" customHeight="1" thickBot="1" x14ac:dyDescent="0.3">
      <c r="A23" s="70" t="s">
        <v>102</v>
      </c>
      <c r="B23" s="70" t="s">
        <v>130</v>
      </c>
      <c r="C23" s="70" t="s">
        <v>410</v>
      </c>
      <c r="G23" s="95" t="s">
        <v>306</v>
      </c>
      <c r="I23" s="27" t="str">
        <f>+CONCATENATE('3.ARBOL PROBLEMA Y OBJETIVOS'!N56,Listas!$F$5,'3.ARBOL PROBLEMA Y OBJETIVOS'!O56)</f>
        <v xml:space="preserve"> </v>
      </c>
      <c r="J23" s="64" t="s">
        <v>157</v>
      </c>
    </row>
    <row r="24" spans="1:10" ht="15.75" customHeight="1" thickBot="1" x14ac:dyDescent="0.3">
      <c r="B24" s="70" t="s">
        <v>131</v>
      </c>
      <c r="C24" s="70" t="s">
        <v>411</v>
      </c>
      <c r="G24" s="95" t="s">
        <v>307</v>
      </c>
      <c r="I24" s="27" t="str">
        <f>+CONCATENATE('3.ARBOL PROBLEMA Y OBJETIVOS'!N57,Listas!$F$5,'3.ARBOL PROBLEMA Y OBJETIVOS'!O57)</f>
        <v xml:space="preserve"> </v>
      </c>
      <c r="J24" s="64" t="s">
        <v>159</v>
      </c>
    </row>
    <row r="25" spans="1:10" ht="15.75" customHeight="1" thickBot="1" x14ac:dyDescent="0.3">
      <c r="B25" s="70" t="s">
        <v>132</v>
      </c>
      <c r="C25" s="70" t="s">
        <v>412</v>
      </c>
      <c r="G25" s="27" t="s">
        <v>308</v>
      </c>
      <c r="I25" s="27" t="str">
        <f>+CONCATENATE('3.ARBOL PROBLEMA Y OBJETIVOS'!N58,Listas!$F$5,'3.ARBOL PROBLEMA Y OBJETIVOS'!O58)</f>
        <v xml:space="preserve"> </v>
      </c>
      <c r="J25" s="64" t="s">
        <v>160</v>
      </c>
    </row>
    <row r="26" spans="1:10" ht="15.75" customHeight="1" thickBot="1" x14ac:dyDescent="0.3">
      <c r="B26" s="70" t="s">
        <v>133</v>
      </c>
      <c r="C26" s="70" t="s">
        <v>413</v>
      </c>
      <c r="G26" s="27" t="s">
        <v>309</v>
      </c>
      <c r="I26" s="27" t="str">
        <f>+CONCATENATE('3.ARBOL PROBLEMA Y OBJETIVOS'!N62,Listas!$F$5,'3.ARBOL PROBLEMA Y OBJETIVOS'!O62)</f>
        <v xml:space="preserve"> </v>
      </c>
      <c r="J26" s="64" t="s">
        <v>161</v>
      </c>
    </row>
    <row r="27" spans="1:10" ht="15.75" customHeight="1" thickBot="1" x14ac:dyDescent="0.3">
      <c r="B27" s="70" t="s">
        <v>247</v>
      </c>
      <c r="C27" s="70" t="s">
        <v>414</v>
      </c>
      <c r="G27" s="27" t="s">
        <v>310</v>
      </c>
      <c r="I27" s="27" t="str">
        <f>+CONCATENATE('3.ARBOL PROBLEMA Y OBJETIVOS'!N80,Listas!$F$5,'3.ARBOL PROBLEMA Y OBJETIVOS'!O80)</f>
        <v xml:space="preserve"> </v>
      </c>
      <c r="J27" s="64" t="s">
        <v>162</v>
      </c>
    </row>
    <row r="28" spans="1:10" ht="15.75" customHeight="1" thickBot="1" x14ac:dyDescent="0.3">
      <c r="B28" s="70" t="s">
        <v>134</v>
      </c>
      <c r="C28" s="70" t="s">
        <v>415</v>
      </c>
      <c r="G28" s="27" t="s">
        <v>311</v>
      </c>
      <c r="I28" s="27" t="str">
        <f>+CONCATENATE('3.ARBOL PROBLEMA Y OBJETIVOS'!N81,Listas!$F$5,'3.ARBOL PROBLEMA Y OBJETIVOS'!O81)</f>
        <v xml:space="preserve"> </v>
      </c>
      <c r="J28" s="64" t="s">
        <v>314</v>
      </c>
    </row>
    <row r="29" spans="1:10" ht="15.75" customHeight="1" thickBot="1" x14ac:dyDescent="0.3">
      <c r="B29" s="70" t="s">
        <v>135</v>
      </c>
      <c r="C29" s="70" t="s">
        <v>416</v>
      </c>
      <c r="G29" s="27" t="s">
        <v>312</v>
      </c>
      <c r="I29" s="27" t="str">
        <f>+CONCATENATE('3.ARBOL PROBLEMA Y OBJETIVOS'!N82,Listas!$F$5,'3.ARBOL PROBLEMA Y OBJETIVOS'!O82)</f>
        <v xml:space="preserve"> </v>
      </c>
      <c r="J29" s="64" t="s">
        <v>315</v>
      </c>
    </row>
    <row r="30" spans="1:10" ht="15.75" customHeight="1" thickBot="1" x14ac:dyDescent="0.3">
      <c r="B30" s="70" t="s">
        <v>136</v>
      </c>
      <c r="C30" s="70" t="s">
        <v>417</v>
      </c>
      <c r="G30" s="27" t="s">
        <v>313</v>
      </c>
      <c r="I30" s="27" t="str">
        <f>+CONCATENATE('3.ARBOL PROBLEMA Y OBJETIVOS'!N83,Listas!$F$5,'3.ARBOL PROBLEMA Y OBJETIVOS'!O83)</f>
        <v xml:space="preserve"> </v>
      </c>
      <c r="J30" s="64" t="s">
        <v>163</v>
      </c>
    </row>
    <row r="31" spans="1:10" ht="15.75" customHeight="1" thickBot="1" x14ac:dyDescent="0.3">
      <c r="B31" s="70" t="s">
        <v>137</v>
      </c>
      <c r="C31" s="70" t="s">
        <v>418</v>
      </c>
      <c r="G31" s="27" t="s">
        <v>316</v>
      </c>
      <c r="I31" s="27" t="str">
        <f>+CONCATENATE('3.ARBOL PROBLEMA Y OBJETIVOS'!N84,Listas!$F$5,'3.ARBOL PROBLEMA Y OBJETIVOS'!O84)</f>
        <v xml:space="preserve"> </v>
      </c>
      <c r="J31" s="64" t="s">
        <v>164</v>
      </c>
    </row>
    <row r="32" spans="1:10" ht="15.75" customHeight="1" thickBot="1" x14ac:dyDescent="0.3">
      <c r="B32" s="70" t="s">
        <v>138</v>
      </c>
      <c r="C32" s="70" t="s">
        <v>419</v>
      </c>
      <c r="G32" s="27" t="s">
        <v>317</v>
      </c>
      <c r="I32" s="27" t="str">
        <f>+CONCATENATE('3.ARBOL PROBLEMA Y OBJETIVOS'!N85,Listas!$F$5,'3.ARBOL PROBLEMA Y OBJETIVOS'!O85)</f>
        <v xml:space="preserve"> </v>
      </c>
      <c r="J32" s="64" t="s">
        <v>165</v>
      </c>
    </row>
    <row r="33" spans="2:14" ht="15.75" customHeight="1" thickBot="1" x14ac:dyDescent="0.3">
      <c r="B33" s="70" t="s">
        <v>139</v>
      </c>
      <c r="C33" s="70" t="s">
        <v>420</v>
      </c>
      <c r="G33" s="27" t="s">
        <v>318</v>
      </c>
      <c r="I33" s="27" t="str">
        <f>+CONCATENATE('3.ARBOL PROBLEMA Y OBJETIVOS'!N86,Listas!$F$5,'3.ARBOL PROBLEMA Y OBJETIVOS'!O86)</f>
        <v xml:space="preserve"> </v>
      </c>
      <c r="J33" s="64" t="s">
        <v>166</v>
      </c>
    </row>
    <row r="34" spans="2:14" ht="15.75" customHeight="1" thickBot="1" x14ac:dyDescent="0.3">
      <c r="B34" s="70" t="s">
        <v>140</v>
      </c>
      <c r="C34" s="70" t="s">
        <v>421</v>
      </c>
      <c r="G34" s="27" t="s">
        <v>319</v>
      </c>
      <c r="I34" s="27" t="str">
        <f>+CONCATENATE('3.ARBOL PROBLEMA Y OBJETIVOS'!N87,Listas!$F$5,'3.ARBOL PROBLEMA Y OBJETIVOS'!O87)</f>
        <v xml:space="preserve"> </v>
      </c>
      <c r="J34" s="64" t="s">
        <v>167</v>
      </c>
    </row>
    <row r="35" spans="2:14" ht="15.75" customHeight="1" thickBot="1" x14ac:dyDescent="0.3">
      <c r="B35" s="70" t="s">
        <v>141</v>
      </c>
      <c r="C35" s="70" t="s">
        <v>422</v>
      </c>
      <c r="G35" s="27" t="s">
        <v>320</v>
      </c>
      <c r="I35" s="27" t="str">
        <f>+CONCATENATE('3.ARBOL PROBLEMA Y OBJETIVOS'!N88,Listas!$F$5,'3.ARBOL PROBLEMA Y OBJETIVOS'!O88)</f>
        <v xml:space="preserve"> </v>
      </c>
      <c r="J35" s="64" t="s">
        <v>168</v>
      </c>
    </row>
    <row r="36" spans="2:14" ht="15.75" customHeight="1" thickBot="1" x14ac:dyDescent="0.3">
      <c r="B36" s="70" t="s">
        <v>142</v>
      </c>
      <c r="C36" s="70" t="s">
        <v>423</v>
      </c>
      <c r="G36" s="27" t="s">
        <v>321</v>
      </c>
      <c r="I36" s="27" t="str">
        <f>+CONCATENATE('3.ARBOL PROBLEMA Y OBJETIVOS'!N89,Listas!$F$5,'3.ARBOL PROBLEMA Y OBJETIVOS'!O89)</f>
        <v xml:space="preserve"> </v>
      </c>
      <c r="J36" s="64" t="s">
        <v>169</v>
      </c>
    </row>
    <row r="37" spans="2:14" ht="15.75" customHeight="1" thickBot="1" x14ac:dyDescent="0.3">
      <c r="B37" s="70" t="s">
        <v>143</v>
      </c>
      <c r="C37" s="70" t="s">
        <v>424</v>
      </c>
      <c r="G37" s="27" t="s">
        <v>322</v>
      </c>
      <c r="I37" s="27" t="str">
        <f>+CONCATENATE('3.ARBOL PROBLEMA Y OBJETIVOS'!N103,Listas!$F$5,'3.ARBOL PROBLEMA Y OBJETIVOS'!O103)</f>
        <v xml:space="preserve"> </v>
      </c>
      <c r="J37" s="64" t="s">
        <v>170</v>
      </c>
    </row>
    <row r="38" spans="2:14" ht="15.75" customHeight="1" thickBot="1" x14ac:dyDescent="0.3">
      <c r="B38" s="70" t="s">
        <v>145</v>
      </c>
      <c r="C38" s="70" t="s">
        <v>425</v>
      </c>
      <c r="G38" s="27" t="s">
        <v>323</v>
      </c>
      <c r="I38" s="27" t="str">
        <f>+CONCATENATE('3.ARBOL PROBLEMA Y OBJETIVOS'!N104,Listas!$F$5,'3.ARBOL PROBLEMA Y OBJETIVOS'!O104)</f>
        <v xml:space="preserve"> </v>
      </c>
      <c r="J38" s="64" t="s">
        <v>171</v>
      </c>
    </row>
    <row r="39" spans="2:14" ht="15.75" customHeight="1" thickBot="1" x14ac:dyDescent="0.3">
      <c r="B39" s="70" t="s">
        <v>147</v>
      </c>
      <c r="C39" s="70" t="s">
        <v>426</v>
      </c>
      <c r="G39" s="27" t="s">
        <v>324</v>
      </c>
      <c r="I39" s="27" t="str">
        <f>+CONCATENATE('3.ARBOL PROBLEMA Y OBJETIVOS'!N105,Listas!$F$5,'3.ARBOL PROBLEMA Y OBJETIVOS'!O105)</f>
        <v xml:space="preserve"> </v>
      </c>
      <c r="J39" s="64" t="s">
        <v>172</v>
      </c>
    </row>
    <row r="40" spans="2:14" ht="15.75" customHeight="1" thickBot="1" x14ac:dyDescent="0.3">
      <c r="B40" s="70" t="s">
        <v>149</v>
      </c>
      <c r="C40" s="70" t="s">
        <v>427</v>
      </c>
      <c r="G40" s="27" t="s">
        <v>325</v>
      </c>
      <c r="I40" s="27" t="str">
        <f>+CONCATENATE('3.ARBOL PROBLEMA Y OBJETIVOS'!N106,Listas!$F$5,'3.ARBOL PROBLEMA Y OBJETIVOS'!O106)</f>
        <v xml:space="preserve"> </v>
      </c>
      <c r="J40" s="64" t="s">
        <v>173</v>
      </c>
    </row>
    <row r="41" spans="2:14" ht="15.75" customHeight="1" thickBot="1" x14ac:dyDescent="0.3">
      <c r="B41" s="70" t="s">
        <v>151</v>
      </c>
      <c r="C41" s="70" t="s">
        <v>428</v>
      </c>
      <c r="G41" s="27" t="s">
        <v>326</v>
      </c>
      <c r="I41" s="27" t="str">
        <f>+CONCATENATE('3.ARBOL PROBLEMA Y OBJETIVOS'!N107,Listas!$F$5,'3.ARBOL PROBLEMA Y OBJETIVOS'!O107)</f>
        <v xml:space="preserve"> </v>
      </c>
      <c r="J41" s="64" t="s">
        <v>174</v>
      </c>
    </row>
    <row r="42" spans="2:14" ht="15.75" customHeight="1" thickBot="1" x14ac:dyDescent="0.3">
      <c r="B42" s="70" t="s">
        <v>153</v>
      </c>
      <c r="C42" s="70" t="s">
        <v>429</v>
      </c>
      <c r="G42" s="27" t="s">
        <v>327</v>
      </c>
      <c r="I42" s="27" t="str">
        <f>+CONCATENATE('3.ARBOL PROBLEMA Y OBJETIVOS'!N108,Listas!$F$5,'3.ARBOL PROBLEMA Y OBJETIVOS'!O108)</f>
        <v xml:space="preserve"> </v>
      </c>
      <c r="J42" s="64" t="s">
        <v>175</v>
      </c>
    </row>
    <row r="43" spans="2:14" ht="15.75" customHeight="1" thickBot="1" x14ac:dyDescent="0.3">
      <c r="B43" s="70" t="s">
        <v>155</v>
      </c>
      <c r="C43" s="70" t="s">
        <v>430</v>
      </c>
      <c r="G43" s="27" t="s">
        <v>328</v>
      </c>
      <c r="I43" s="27" t="str">
        <f>+CONCATENATE('3.ARBOL PROBLEMA Y OBJETIVOS'!N109,Listas!$F$5,'3.ARBOL PROBLEMA Y OBJETIVOS'!O109)</f>
        <v xml:space="preserve"> </v>
      </c>
      <c r="J43" s="64" t="s">
        <v>176</v>
      </c>
    </row>
    <row r="44" spans="2:14" ht="15.75" customHeight="1" thickBot="1" x14ac:dyDescent="0.3">
      <c r="B44" s="70" t="s">
        <v>158</v>
      </c>
      <c r="C44" s="70" t="s">
        <v>431</v>
      </c>
      <c r="G44" s="27" t="s">
        <v>329</v>
      </c>
      <c r="I44" s="27" t="str">
        <f>+CONCATENATE('3.ARBOL PROBLEMA Y OBJETIVOS'!N110,Listas!$F$5,'3.ARBOL PROBLEMA Y OBJETIVOS'!O110)</f>
        <v xml:space="preserve"> </v>
      </c>
      <c r="J44" s="64" t="s">
        <v>177</v>
      </c>
    </row>
    <row r="45" spans="2:14" ht="15.75" customHeight="1" thickBot="1" x14ac:dyDescent="0.3">
      <c r="C45" s="70" t="s">
        <v>432</v>
      </c>
      <c r="G45" s="27" t="s">
        <v>330</v>
      </c>
      <c r="I45" s="27" t="str">
        <f>+CONCATENATE('3.ARBOL PROBLEMA Y OBJETIVOS'!N111,Listas!$F$5,'3.ARBOL PROBLEMA Y OBJETIVOS'!O111)</f>
        <v xml:space="preserve"> </v>
      </c>
      <c r="J45" s="68" t="s">
        <v>178</v>
      </c>
      <c r="N45" s="65"/>
    </row>
    <row r="46" spans="2:14" ht="15.75" customHeight="1" thickBot="1" x14ac:dyDescent="0.3">
      <c r="C46" s="70" t="s">
        <v>433</v>
      </c>
      <c r="G46" s="27" t="s">
        <v>331</v>
      </c>
      <c r="I46" s="27" t="str">
        <f>+CONCATENATE('3.ARBOL PROBLEMA Y OBJETIVOS'!N114,Listas!$F$5,'3.ARBOL PROBLEMA Y OBJETIVOS'!O114)</f>
        <v xml:space="preserve"> </v>
      </c>
      <c r="J46" s="68" t="s">
        <v>179</v>
      </c>
      <c r="N46" s="65"/>
    </row>
    <row r="47" spans="2:14" ht="15.75" customHeight="1" thickBot="1" x14ac:dyDescent="0.3">
      <c r="C47" s="70" t="s">
        <v>434</v>
      </c>
      <c r="G47" s="27" t="s">
        <v>332</v>
      </c>
      <c r="I47" s="27" t="str">
        <f>+CONCATENATE('3.ARBOL PROBLEMA Y OBJETIVOS'!N115,Listas!$F$5,'3.ARBOL PROBLEMA Y OBJETIVOS'!O115)</f>
        <v xml:space="preserve"> </v>
      </c>
      <c r="J47" s="68" t="s">
        <v>180</v>
      </c>
      <c r="N47" s="65"/>
    </row>
    <row r="48" spans="2:14" ht="15.75" customHeight="1" thickBot="1" x14ac:dyDescent="0.3">
      <c r="C48" s="70" t="s">
        <v>435</v>
      </c>
      <c r="G48" s="27" t="s">
        <v>333</v>
      </c>
      <c r="I48" s="27" t="str">
        <f>+CONCATENATE('3.ARBOL PROBLEMA Y OBJETIVOS'!N116,Listas!$F$5,'3.ARBOL PROBLEMA Y OBJETIVOS'!O116)</f>
        <v xml:space="preserve"> </v>
      </c>
      <c r="J48" s="68" t="s">
        <v>181</v>
      </c>
      <c r="N48" s="65"/>
    </row>
    <row r="49" spans="3:14" ht="15.75" customHeight="1" thickBot="1" x14ac:dyDescent="0.3">
      <c r="C49" s="70" t="s">
        <v>436</v>
      </c>
      <c r="G49" s="27" t="s">
        <v>334</v>
      </c>
      <c r="I49" s="27" t="str">
        <f>+CONCATENATE('3.ARBOL PROBLEMA Y OBJETIVOS'!N117,Listas!$F$5,'3.ARBOL PROBLEMA Y OBJETIVOS'!O117)</f>
        <v xml:space="preserve"> </v>
      </c>
      <c r="J49" s="68" t="s">
        <v>182</v>
      </c>
      <c r="N49" s="65"/>
    </row>
    <row r="50" spans="3:14" ht="15.75" customHeight="1" thickBot="1" x14ac:dyDescent="0.3">
      <c r="C50" s="70" t="s">
        <v>437</v>
      </c>
      <c r="G50" s="27" t="s">
        <v>335</v>
      </c>
      <c r="H50" s="94"/>
      <c r="I50" s="27"/>
      <c r="J50" s="68" t="s">
        <v>183</v>
      </c>
      <c r="N50" s="65"/>
    </row>
    <row r="51" spans="3:14" ht="15.75" customHeight="1" thickBot="1" x14ac:dyDescent="0.3">
      <c r="C51" s="70" t="s">
        <v>438</v>
      </c>
      <c r="G51" s="27" t="s">
        <v>336</v>
      </c>
      <c r="I51" s="27" t="str">
        <f>+CONCATENATE('3.ARBOL PROBLEMA Y OBJETIVOS'!N118,Listas!$F$5,'3.ARBOL PROBLEMA Y OBJETIVOS'!O118)</f>
        <v xml:space="preserve"> </v>
      </c>
      <c r="J51" s="68" t="s">
        <v>184</v>
      </c>
      <c r="N51" s="65"/>
    </row>
    <row r="52" spans="3:14" ht="15.75" customHeight="1" thickBot="1" x14ac:dyDescent="0.3">
      <c r="C52" s="70" t="s">
        <v>439</v>
      </c>
      <c r="G52" s="27" t="s">
        <v>337</v>
      </c>
      <c r="I52" s="27" t="str">
        <f>+CONCATENATE('3.ARBOL PROBLEMA Y OBJETIVOS'!N119,Listas!$F$5,'3.ARBOL PROBLEMA Y OBJETIVOS'!O119)</f>
        <v xml:space="preserve"> </v>
      </c>
      <c r="J52" s="68" t="s">
        <v>185</v>
      </c>
      <c r="N52" s="65"/>
    </row>
    <row r="53" spans="3:14" ht="15.75" customHeight="1" thickBot="1" x14ac:dyDescent="0.3">
      <c r="C53" s="70" t="s">
        <v>440</v>
      </c>
      <c r="G53" s="27" t="s">
        <v>338</v>
      </c>
      <c r="I53" s="27" t="str">
        <f>+CONCATENATE('3.ARBOL PROBLEMA Y OBJETIVOS'!N120,Listas!$F$5,'3.ARBOL PROBLEMA Y OBJETIVOS'!O120)</f>
        <v xml:space="preserve"> </v>
      </c>
      <c r="J53" s="68" t="s">
        <v>186</v>
      </c>
      <c r="N53" s="65"/>
    </row>
    <row r="54" spans="3:14" ht="15.75" customHeight="1" thickBot="1" x14ac:dyDescent="0.3">
      <c r="C54" s="70" t="s">
        <v>441</v>
      </c>
      <c r="G54" s="27" t="s">
        <v>339</v>
      </c>
      <c r="I54" s="27" t="str">
        <f>+CONCATENATE('3.ARBOL PROBLEMA Y OBJETIVOS'!N121,Listas!$F$5,'3.ARBOL PROBLEMA Y OBJETIVOS'!O121)</f>
        <v xml:space="preserve"> </v>
      </c>
      <c r="J54" s="68" t="s">
        <v>187</v>
      </c>
      <c r="N54" s="65"/>
    </row>
    <row r="55" spans="3:14" ht="15.75" customHeight="1" thickBot="1" x14ac:dyDescent="0.3">
      <c r="C55" s="70" t="s">
        <v>442</v>
      </c>
      <c r="G55" s="27" t="s">
        <v>340</v>
      </c>
      <c r="I55" s="27" t="str">
        <f>+CONCATENATE('3.ARBOL PROBLEMA Y OBJETIVOS'!N122,Listas!$F$5,'3.ARBOL PROBLEMA Y OBJETIVOS'!O122)</f>
        <v xml:space="preserve"> </v>
      </c>
      <c r="J55" s="68" t="s">
        <v>188</v>
      </c>
      <c r="N55" s="65"/>
    </row>
    <row r="56" spans="3:14" ht="15.75" customHeight="1" thickBot="1" x14ac:dyDescent="0.3">
      <c r="C56" s="70" t="s">
        <v>443</v>
      </c>
      <c r="G56" s="27" t="s">
        <v>341</v>
      </c>
      <c r="I56" s="27" t="str">
        <f>+CONCATENATE('3.ARBOL PROBLEMA Y OBJETIVOS'!N123,Listas!$F$5,'3.ARBOL PROBLEMA Y OBJETIVOS'!O123)</f>
        <v xml:space="preserve"> </v>
      </c>
      <c r="J56" s="64" t="s">
        <v>189</v>
      </c>
      <c r="N56" s="65"/>
    </row>
    <row r="57" spans="3:14" ht="15.75" customHeight="1" thickBot="1" x14ac:dyDescent="0.3">
      <c r="C57" s="70" t="s">
        <v>444</v>
      </c>
      <c r="G57" s="27" t="s">
        <v>342</v>
      </c>
      <c r="I57" s="27" t="str">
        <f>+CONCATENATE('3.ARBOL PROBLEMA Y OBJETIVOS'!N124,Listas!$F$5,'3.ARBOL PROBLEMA Y OBJETIVOS'!O124)</f>
        <v xml:space="preserve"> </v>
      </c>
      <c r="J57" s="64" t="s">
        <v>190</v>
      </c>
      <c r="N57" s="65"/>
    </row>
    <row r="58" spans="3:14" ht="15.75" customHeight="1" thickBot="1" x14ac:dyDescent="0.3">
      <c r="C58" s="70" t="s">
        <v>445</v>
      </c>
      <c r="G58" s="27" t="s">
        <v>343</v>
      </c>
      <c r="I58" s="27" t="str">
        <f>+CONCATENATE('3.ARBOL PROBLEMA Y OBJETIVOS'!N125,Listas!$F$5,'3.ARBOL PROBLEMA Y OBJETIVOS'!O125)</f>
        <v xml:space="preserve"> </v>
      </c>
      <c r="J58" s="64" t="s">
        <v>191</v>
      </c>
      <c r="N58" s="65"/>
    </row>
    <row r="59" spans="3:14" ht="15.75" customHeight="1" thickBot="1" x14ac:dyDescent="0.3">
      <c r="C59" s="70" t="s">
        <v>446</v>
      </c>
      <c r="G59" s="27" t="s">
        <v>344</v>
      </c>
      <c r="I59" s="27" t="str">
        <f>+CONCATENATE('3.ARBOL PROBLEMA Y OBJETIVOS'!N126,Listas!$F$5,'3.ARBOL PROBLEMA Y OBJETIVOS'!O126)</f>
        <v xml:space="preserve"> </v>
      </c>
      <c r="J59" s="64" t="s">
        <v>192</v>
      </c>
      <c r="N59" s="65"/>
    </row>
    <row r="60" spans="3:14" ht="15.75" customHeight="1" thickBot="1" x14ac:dyDescent="0.3">
      <c r="C60" s="70" t="s">
        <v>447</v>
      </c>
      <c r="G60" s="27" t="s">
        <v>345</v>
      </c>
      <c r="I60" s="27" t="str">
        <f>+CONCATENATE('3.ARBOL PROBLEMA Y OBJETIVOS'!N127,Listas!$F$5,'3.ARBOL PROBLEMA Y OBJETIVOS'!O127)</f>
        <v xml:space="preserve"> </v>
      </c>
      <c r="J60" s="64" t="s">
        <v>193</v>
      </c>
      <c r="N60" s="65"/>
    </row>
    <row r="61" spans="3:14" ht="15.75" customHeight="1" thickBot="1" x14ac:dyDescent="0.3">
      <c r="C61" s="70" t="s">
        <v>448</v>
      </c>
      <c r="G61" s="27" t="s">
        <v>346</v>
      </c>
      <c r="I61" s="27" t="str">
        <f>+CONCATENATE('3.ARBOL PROBLEMA Y OBJETIVOS'!N128,Listas!$F$5,'3.ARBOL PROBLEMA Y OBJETIVOS'!O128)</f>
        <v xml:space="preserve"> </v>
      </c>
      <c r="J61" s="64" t="s">
        <v>194</v>
      </c>
      <c r="N61" s="65"/>
    </row>
    <row r="62" spans="3:14" ht="15.75" customHeight="1" thickBot="1" x14ac:dyDescent="0.3">
      <c r="C62" s="70" t="s">
        <v>449</v>
      </c>
      <c r="G62" s="27" t="s">
        <v>347</v>
      </c>
      <c r="I62" s="27" t="str">
        <f>+CONCATENATE('3.ARBOL PROBLEMA Y OBJETIVOS'!N129,Listas!$F$5,'3.ARBOL PROBLEMA Y OBJETIVOS'!O129)</f>
        <v xml:space="preserve"> </v>
      </c>
      <c r="J62" s="64" t="s">
        <v>195</v>
      </c>
      <c r="N62" s="65"/>
    </row>
    <row r="63" spans="3:14" ht="15.75" customHeight="1" thickBot="1" x14ac:dyDescent="0.3">
      <c r="C63" s="70" t="s">
        <v>450</v>
      </c>
      <c r="G63" s="27" t="s">
        <v>348</v>
      </c>
      <c r="I63" s="27" t="str">
        <f>+CONCATENATE('3.ARBOL PROBLEMA Y OBJETIVOS'!N130,Listas!$F$5,'3.ARBOL PROBLEMA Y OBJETIVOS'!O130)</f>
        <v xml:space="preserve"> </v>
      </c>
      <c r="J63" s="64" t="s">
        <v>196</v>
      </c>
      <c r="N63" s="65"/>
    </row>
    <row r="64" spans="3:14" ht="15.75" customHeight="1" thickBot="1" x14ac:dyDescent="0.3">
      <c r="C64" s="70" t="s">
        <v>451</v>
      </c>
      <c r="G64" s="27" t="s">
        <v>349</v>
      </c>
      <c r="I64" s="27" t="str">
        <f>+CONCATENATE('3.ARBOL PROBLEMA Y OBJETIVOS'!N131,Listas!$F$5,'3.ARBOL PROBLEMA Y OBJETIVOS'!O131)</f>
        <v xml:space="preserve"> </v>
      </c>
      <c r="J64" s="64" t="s">
        <v>197</v>
      </c>
      <c r="N64" s="65"/>
    </row>
    <row r="65" spans="3:14" ht="15.75" customHeight="1" thickBot="1" x14ac:dyDescent="0.3">
      <c r="C65" s="70" t="s">
        <v>452</v>
      </c>
      <c r="G65" s="27" t="s">
        <v>350</v>
      </c>
      <c r="I65" s="27" t="str">
        <f>+CONCATENATE('3.ARBOL PROBLEMA Y OBJETIVOS'!N132,Listas!$F$5,'3.ARBOL PROBLEMA Y OBJETIVOS'!O132)</f>
        <v xml:space="preserve"> </v>
      </c>
      <c r="J65" s="64" t="s">
        <v>198</v>
      </c>
      <c r="N65" s="65"/>
    </row>
    <row r="66" spans="3:14" ht="15.75" customHeight="1" thickBot="1" x14ac:dyDescent="0.3">
      <c r="C66" s="70" t="s">
        <v>453</v>
      </c>
      <c r="G66" s="27" t="s">
        <v>351</v>
      </c>
      <c r="I66" s="27" t="str">
        <f>+CONCATENATE('3.ARBOL PROBLEMA Y OBJETIVOS'!N133,Listas!$F$5,'3.ARBOL PROBLEMA Y OBJETIVOS'!O133)</f>
        <v xml:space="preserve"> </v>
      </c>
      <c r="J66" s="64" t="s">
        <v>199</v>
      </c>
      <c r="N66" s="65"/>
    </row>
    <row r="67" spans="3:14" ht="15.75" customHeight="1" thickBot="1" x14ac:dyDescent="0.3">
      <c r="C67" s="70" t="s">
        <v>454</v>
      </c>
      <c r="G67" s="27" t="s">
        <v>352</v>
      </c>
      <c r="I67" s="27" t="str">
        <f>+CONCATENATE('3.ARBOL PROBLEMA Y OBJETIVOS'!N134,Listas!$F$5,'3.ARBOL PROBLEMA Y OBJETIVOS'!O134)</f>
        <v xml:space="preserve"> </v>
      </c>
      <c r="J67" s="64" t="s">
        <v>200</v>
      </c>
      <c r="N67" s="65"/>
    </row>
    <row r="68" spans="3:14" ht="15.75" customHeight="1" thickBot="1" x14ac:dyDescent="0.3">
      <c r="C68" s="70" t="s">
        <v>455</v>
      </c>
      <c r="G68" s="27" t="s">
        <v>353</v>
      </c>
      <c r="I68" s="27" t="str">
        <f>+CONCATENATE('3.ARBOL PROBLEMA Y OBJETIVOS'!N135,Listas!$F$5,'3.ARBOL PROBLEMA Y OBJETIVOS'!O135)</f>
        <v xml:space="preserve"> </v>
      </c>
      <c r="J68" s="64" t="s">
        <v>201</v>
      </c>
      <c r="N68" s="65"/>
    </row>
    <row r="69" spans="3:14" ht="15.75" customHeight="1" thickBot="1" x14ac:dyDescent="0.3">
      <c r="C69" s="70" t="s">
        <v>456</v>
      </c>
      <c r="G69" s="27" t="s">
        <v>354</v>
      </c>
      <c r="I69" s="27" t="str">
        <f>+CONCATENATE('3.ARBOL PROBLEMA Y OBJETIVOS'!N136,Listas!$F$5,'3.ARBOL PROBLEMA Y OBJETIVOS'!O136)</f>
        <v xml:space="preserve"> </v>
      </c>
      <c r="J69" s="64" t="s">
        <v>202</v>
      </c>
      <c r="N69" s="65"/>
    </row>
    <row r="70" spans="3:14" ht="15.75" customHeight="1" thickBot="1" x14ac:dyDescent="0.3">
      <c r="C70" s="70" t="s">
        <v>457</v>
      </c>
      <c r="G70" s="27" t="s">
        <v>355</v>
      </c>
      <c r="I70" s="27" t="str">
        <f>+CONCATENATE('3.ARBOL PROBLEMA Y OBJETIVOS'!N137,Listas!$F$5,'3.ARBOL PROBLEMA Y OBJETIVOS'!O137)</f>
        <v xml:space="preserve"> </v>
      </c>
      <c r="J70" s="64" t="s">
        <v>203</v>
      </c>
      <c r="N70" s="65"/>
    </row>
    <row r="71" spans="3:14" ht="15.75" customHeight="1" thickBot="1" x14ac:dyDescent="0.3">
      <c r="C71" s="70" t="s">
        <v>458</v>
      </c>
      <c r="G71" s="27" t="s">
        <v>356</v>
      </c>
      <c r="I71" s="27" t="str">
        <f>+CONCATENATE('3.ARBOL PROBLEMA Y OBJETIVOS'!N138,Listas!$F$5,'3.ARBOL PROBLEMA Y OBJETIVOS'!O138)</f>
        <v xml:space="preserve"> </v>
      </c>
      <c r="J71" s="64" t="s">
        <v>204</v>
      </c>
      <c r="N71" s="65"/>
    </row>
    <row r="72" spans="3:14" ht="15.75" customHeight="1" thickBot="1" x14ac:dyDescent="0.3">
      <c r="C72" s="70" t="s">
        <v>459</v>
      </c>
      <c r="G72" s="27" t="s">
        <v>357</v>
      </c>
      <c r="I72" s="27" t="str">
        <f>+CONCATENATE('3.ARBOL PROBLEMA Y OBJETIVOS'!N139,Listas!$F$5,'3.ARBOL PROBLEMA Y OBJETIVOS'!O139)</f>
        <v xml:space="preserve"> </v>
      </c>
      <c r="J72" s="64" t="s">
        <v>205</v>
      </c>
      <c r="N72" s="65"/>
    </row>
    <row r="73" spans="3:14" ht="15.75" customHeight="1" thickBot="1" x14ac:dyDescent="0.3">
      <c r="C73" s="70" t="s">
        <v>460</v>
      </c>
      <c r="G73" s="27" t="s">
        <v>358</v>
      </c>
      <c r="I73" s="27" t="str">
        <f>+CONCATENATE('3.ARBOL PROBLEMA Y OBJETIVOS'!N140,Listas!$F$5,'3.ARBOL PROBLEMA Y OBJETIVOS'!O140)</f>
        <v xml:space="preserve"> </v>
      </c>
      <c r="J73" s="64" t="s">
        <v>206</v>
      </c>
      <c r="N73" s="65"/>
    </row>
    <row r="74" spans="3:14" ht="15.75" customHeight="1" thickBot="1" x14ac:dyDescent="0.3">
      <c r="C74" s="70" t="s">
        <v>461</v>
      </c>
      <c r="G74" s="27" t="s">
        <v>359</v>
      </c>
      <c r="I74" s="27" t="str">
        <f>+CONCATENATE('3.ARBOL PROBLEMA Y OBJETIVOS'!N141,Listas!$F$5,'3.ARBOL PROBLEMA Y OBJETIVOS'!O141)</f>
        <v xml:space="preserve"> </v>
      </c>
      <c r="J74" s="64" t="s">
        <v>207</v>
      </c>
      <c r="N74" s="65"/>
    </row>
    <row r="75" spans="3:14" ht="15.75" customHeight="1" thickBot="1" x14ac:dyDescent="0.3">
      <c r="C75" s="70" t="s">
        <v>462</v>
      </c>
      <c r="G75" s="27" t="s">
        <v>360</v>
      </c>
      <c r="I75" s="27" t="str">
        <f>+CONCATENATE('3.ARBOL PROBLEMA Y OBJETIVOS'!N142,Listas!$F$5,'3.ARBOL PROBLEMA Y OBJETIVOS'!O142)</f>
        <v xml:space="preserve"> </v>
      </c>
      <c r="J75" s="64" t="s">
        <v>209</v>
      </c>
      <c r="N75" s="65"/>
    </row>
    <row r="76" spans="3:14" ht="15.75" customHeight="1" thickBot="1" x14ac:dyDescent="0.3">
      <c r="C76" s="70" t="s">
        <v>463</v>
      </c>
      <c r="G76" s="27" t="s">
        <v>361</v>
      </c>
      <c r="I76" s="27" t="str">
        <f>+CONCATENATE('3.ARBOL PROBLEMA Y OBJETIVOS'!N143,Listas!$F$5,'3.ARBOL PROBLEMA Y OBJETIVOS'!O143)</f>
        <v xml:space="preserve"> </v>
      </c>
      <c r="J76" s="64" t="s">
        <v>210</v>
      </c>
      <c r="N76" s="65"/>
    </row>
    <row r="77" spans="3:14" ht="15.75" customHeight="1" thickBot="1" x14ac:dyDescent="0.3">
      <c r="C77" s="70" t="s">
        <v>464</v>
      </c>
      <c r="G77" s="27" t="s">
        <v>362</v>
      </c>
      <c r="I77" s="27" t="str">
        <f>+CONCATENATE('3.ARBOL PROBLEMA Y OBJETIVOS'!N144,Listas!$F$5,'3.ARBOL PROBLEMA Y OBJETIVOS'!O144)</f>
        <v xml:space="preserve"> </v>
      </c>
      <c r="J77" s="64" t="s">
        <v>211</v>
      </c>
      <c r="N77" s="67"/>
    </row>
    <row r="78" spans="3:14" ht="15.75" customHeight="1" thickBot="1" x14ac:dyDescent="0.3">
      <c r="C78" s="70" t="s">
        <v>465</v>
      </c>
      <c r="G78" s="27" t="s">
        <v>363</v>
      </c>
      <c r="I78" s="27" t="str">
        <f>+CONCATENATE('3.ARBOL PROBLEMA Y OBJETIVOS'!N145,Listas!$F$5,'3.ARBOL PROBLEMA Y OBJETIVOS'!O145)</f>
        <v xml:space="preserve"> </v>
      </c>
      <c r="J78" s="64" t="s">
        <v>212</v>
      </c>
      <c r="N78" s="67"/>
    </row>
    <row r="79" spans="3:14" ht="15.75" customHeight="1" thickBot="1" x14ac:dyDescent="0.3">
      <c r="C79" s="70" t="s">
        <v>466</v>
      </c>
      <c r="G79" s="27" t="s">
        <v>364</v>
      </c>
      <c r="I79" s="27" t="str">
        <f>+CONCATENATE('3.ARBOL PROBLEMA Y OBJETIVOS'!N146,Listas!$F$5,'3.ARBOL PROBLEMA Y OBJETIVOS'!O146)</f>
        <v xml:space="preserve"> </v>
      </c>
      <c r="J79" s="64" t="s">
        <v>213</v>
      </c>
      <c r="N79" s="67"/>
    </row>
    <row r="80" spans="3:14" ht="15.75" customHeight="1" thickBot="1" x14ac:dyDescent="0.3">
      <c r="C80" s="70" t="s">
        <v>467</v>
      </c>
      <c r="G80" s="27" t="s">
        <v>365</v>
      </c>
      <c r="I80" s="27" t="str">
        <f>+CONCATENATE('3.ARBOL PROBLEMA Y OBJETIVOS'!N147,Listas!$F$5,'3.ARBOL PROBLEMA Y OBJETIVOS'!O147)</f>
        <v xml:space="preserve"> </v>
      </c>
      <c r="J80" s="64" t="s">
        <v>214</v>
      </c>
      <c r="N80" s="67"/>
    </row>
    <row r="81" spans="3:14" ht="15.75" customHeight="1" thickBot="1" x14ac:dyDescent="0.3">
      <c r="C81" s="70" t="s">
        <v>468</v>
      </c>
      <c r="G81" s="27" t="s">
        <v>366</v>
      </c>
      <c r="I81" s="27" t="str">
        <f>+CONCATENATE('3.ARBOL PROBLEMA Y OBJETIVOS'!N148,Listas!$F$5,'3.ARBOL PROBLEMA Y OBJETIVOS'!O148)</f>
        <v xml:space="preserve"> </v>
      </c>
      <c r="J81" s="64" t="s">
        <v>215</v>
      </c>
      <c r="N81" s="67"/>
    </row>
    <row r="82" spans="3:14" ht="15.75" customHeight="1" thickBot="1" x14ac:dyDescent="0.3">
      <c r="C82" s="70" t="s">
        <v>469</v>
      </c>
      <c r="G82" s="27" t="s">
        <v>367</v>
      </c>
      <c r="I82" s="27" t="str">
        <f>+CONCATENATE('3.ARBOL PROBLEMA Y OBJETIVOS'!N156,Listas!$F$5,'3.ARBOL PROBLEMA Y OBJETIVOS'!O156)</f>
        <v xml:space="preserve"> </v>
      </c>
      <c r="J82" s="64" t="s">
        <v>216</v>
      </c>
      <c r="N82" s="67"/>
    </row>
    <row r="83" spans="3:14" ht="15.75" customHeight="1" thickBot="1" x14ac:dyDescent="0.3">
      <c r="C83" s="70" t="s">
        <v>470</v>
      </c>
      <c r="G83" s="27" t="s">
        <v>368</v>
      </c>
      <c r="I83" s="27" t="str">
        <f>+CONCATENATE('3.ARBOL PROBLEMA Y OBJETIVOS'!N157,Listas!$F$5,'3.ARBOL PROBLEMA Y OBJETIVOS'!O157)</f>
        <v xml:space="preserve"> </v>
      </c>
      <c r="J83" s="64" t="s">
        <v>217</v>
      </c>
      <c r="N83" s="67"/>
    </row>
    <row r="84" spans="3:14" ht="15.75" customHeight="1" thickBot="1" x14ac:dyDescent="0.3">
      <c r="C84" s="70" t="s">
        <v>471</v>
      </c>
      <c r="G84" s="27" t="s">
        <v>369</v>
      </c>
      <c r="I84" s="27" t="str">
        <f>+CONCATENATE('3.ARBOL PROBLEMA Y OBJETIVOS'!N158,Listas!$F$5,'3.ARBOL PROBLEMA Y OBJETIVOS'!O158)</f>
        <v xml:space="preserve"> </v>
      </c>
      <c r="J84" s="64" t="s">
        <v>218</v>
      </c>
      <c r="N84" s="67"/>
    </row>
    <row r="85" spans="3:14" ht="15.75" customHeight="1" thickBot="1" x14ac:dyDescent="0.3">
      <c r="C85" s="70" t="s">
        <v>472</v>
      </c>
      <c r="G85" s="27" t="s">
        <v>370</v>
      </c>
      <c r="I85" s="27" t="str">
        <f>+CONCATENATE('3.ARBOL PROBLEMA Y OBJETIVOS'!N159,Listas!$F$5,'3.ARBOL PROBLEMA Y OBJETIVOS'!O159)</f>
        <v xml:space="preserve"> </v>
      </c>
      <c r="J85" s="64" t="s">
        <v>219</v>
      </c>
      <c r="N85" s="67"/>
    </row>
    <row r="86" spans="3:14" ht="15.75" customHeight="1" thickBot="1" x14ac:dyDescent="0.3">
      <c r="C86" s="70" t="s">
        <v>473</v>
      </c>
      <c r="G86" s="27" t="s">
        <v>371</v>
      </c>
      <c r="I86" s="27" t="str">
        <f>+CONCATENATE('3.ARBOL PROBLEMA Y OBJETIVOS'!N160,Listas!$F$5,'3.ARBOL PROBLEMA Y OBJETIVOS'!O160)</f>
        <v xml:space="preserve"> </v>
      </c>
      <c r="J86" s="64" t="s">
        <v>220</v>
      </c>
      <c r="N86" s="67"/>
    </row>
    <row r="87" spans="3:14" ht="15.75" customHeight="1" thickBot="1" x14ac:dyDescent="0.3">
      <c r="C87" s="70" t="s">
        <v>474</v>
      </c>
      <c r="G87" s="27" t="s">
        <v>372</v>
      </c>
      <c r="I87" s="27" t="str">
        <f>+CONCATENATE('3.ARBOL PROBLEMA Y OBJETIVOS'!N161,Listas!$F$5,'3.ARBOL PROBLEMA Y OBJETIVOS'!O161)</f>
        <v xml:space="preserve"> </v>
      </c>
      <c r="J87" s="64" t="s">
        <v>221</v>
      </c>
      <c r="N87" s="67"/>
    </row>
    <row r="88" spans="3:14" ht="15.75" customHeight="1" thickBot="1" x14ac:dyDescent="0.3">
      <c r="C88" s="70" t="s">
        <v>475</v>
      </c>
      <c r="G88" s="27" t="s">
        <v>373</v>
      </c>
      <c r="I88" s="27" t="str">
        <f>+CONCATENATE('3.ARBOL PROBLEMA Y OBJETIVOS'!N162,Listas!$F$5,'3.ARBOL PROBLEMA Y OBJETIVOS'!O162)</f>
        <v xml:space="preserve"> </v>
      </c>
      <c r="J88" s="64" t="s">
        <v>222</v>
      </c>
      <c r="N88" s="67"/>
    </row>
    <row r="89" spans="3:14" ht="15.75" customHeight="1" thickBot="1" x14ac:dyDescent="0.3">
      <c r="C89" s="70" t="s">
        <v>476</v>
      </c>
      <c r="G89" s="27" t="s">
        <v>374</v>
      </c>
      <c r="I89" s="27" t="str">
        <f>+CONCATENATE('3.ARBOL PROBLEMA Y OBJETIVOS'!N163,Listas!$F$5,'3.ARBOL PROBLEMA Y OBJETIVOS'!O163)</f>
        <v xml:space="preserve"> </v>
      </c>
      <c r="J89" s="64" t="s">
        <v>223</v>
      </c>
      <c r="N89" s="67"/>
    </row>
    <row r="90" spans="3:14" ht="15.75" customHeight="1" thickBot="1" x14ac:dyDescent="0.3">
      <c r="C90" s="70" t="s">
        <v>477</v>
      </c>
      <c r="G90" s="27" t="s">
        <v>375</v>
      </c>
      <c r="I90" s="27" t="str">
        <f>+CONCATENATE('3.ARBOL PROBLEMA Y OBJETIVOS'!N164,Listas!$F$5,'3.ARBOL PROBLEMA Y OBJETIVOS'!O164)</f>
        <v xml:space="preserve"> </v>
      </c>
      <c r="J90" s="64" t="s">
        <v>224</v>
      </c>
      <c r="N90" s="67"/>
    </row>
    <row r="91" spans="3:14" ht="15.75" customHeight="1" thickBot="1" x14ac:dyDescent="0.3">
      <c r="C91" s="70" t="s">
        <v>478</v>
      </c>
      <c r="G91" s="27" t="s">
        <v>376</v>
      </c>
      <c r="I91" s="27" t="str">
        <f>+CONCATENATE('3.ARBOL PROBLEMA Y OBJETIVOS'!N165,Listas!$F$5,'3.ARBOL PROBLEMA Y OBJETIVOS'!O165)</f>
        <v xml:space="preserve"> </v>
      </c>
      <c r="J91" s="64" t="s">
        <v>225</v>
      </c>
      <c r="N91" s="67"/>
    </row>
    <row r="92" spans="3:14" ht="15.75" customHeight="1" thickBot="1" x14ac:dyDescent="0.3">
      <c r="C92" s="70" t="s">
        <v>479</v>
      </c>
      <c r="G92" s="27" t="s">
        <v>377</v>
      </c>
      <c r="I92" s="27" t="str">
        <f>+CONCATENATE('3.ARBOL PROBLEMA Y OBJETIVOS'!N166,Listas!$F$5,'3.ARBOL PROBLEMA Y OBJETIVOS'!O166)</f>
        <v xml:space="preserve"> </v>
      </c>
      <c r="J92" s="64" t="s">
        <v>226</v>
      </c>
      <c r="N92" s="67"/>
    </row>
    <row r="93" spans="3:14" ht="15.75" customHeight="1" thickBot="1" x14ac:dyDescent="0.3">
      <c r="C93" s="70" t="s">
        <v>480</v>
      </c>
      <c r="G93" s="27" t="s">
        <v>378</v>
      </c>
      <c r="I93" s="27" t="str">
        <f>+CONCATENATE('3.ARBOL PROBLEMA Y OBJETIVOS'!N167,Listas!$F$5,'3.ARBOL PROBLEMA Y OBJETIVOS'!O167)</f>
        <v xml:space="preserve"> </v>
      </c>
      <c r="J93" s="64" t="s">
        <v>227</v>
      </c>
    </row>
    <row r="94" spans="3:14" ht="15.75" customHeight="1" thickBot="1" x14ac:dyDescent="0.3">
      <c r="C94" s="70" t="s">
        <v>481</v>
      </c>
      <c r="G94" s="27" t="s">
        <v>379</v>
      </c>
      <c r="I94" s="27" t="str">
        <f>+CONCATENATE('3.ARBOL PROBLEMA Y OBJETIVOS'!N168,Listas!$F$5,'3.ARBOL PROBLEMA Y OBJETIVOS'!O168)</f>
        <v xml:space="preserve"> </v>
      </c>
      <c r="J94" s="64" t="s">
        <v>228</v>
      </c>
    </row>
    <row r="95" spans="3:14" ht="15.75" customHeight="1" thickBot="1" x14ac:dyDescent="0.3">
      <c r="C95" s="70" t="s">
        <v>482</v>
      </c>
      <c r="G95" s="27" t="s">
        <v>380</v>
      </c>
      <c r="I95" s="27" t="str">
        <f>+CONCATENATE('3.ARBOL PROBLEMA Y OBJETIVOS'!N169,Listas!$F$5,'3.ARBOL PROBLEMA Y OBJETIVOS'!O169)</f>
        <v xml:space="preserve"> </v>
      </c>
      <c r="J95" s="64" t="s">
        <v>382</v>
      </c>
      <c r="K95" s="96"/>
    </row>
    <row r="96" spans="3:14" ht="15.75" customHeight="1" thickBot="1" x14ac:dyDescent="0.3">
      <c r="C96" s="70" t="s">
        <v>483</v>
      </c>
      <c r="G96" s="27" t="s">
        <v>381</v>
      </c>
      <c r="I96" s="27" t="str">
        <f>+CONCATENATE('3.ARBOL PROBLEMA Y OBJETIVOS'!N170,Listas!$F$5,'3.ARBOL PROBLEMA Y OBJETIVOS'!O170)</f>
        <v xml:space="preserve"> </v>
      </c>
      <c r="J96" s="64" t="s">
        <v>229</v>
      </c>
    </row>
    <row r="97" spans="3:10" ht="15.75" customHeight="1" thickBot="1" x14ac:dyDescent="0.3">
      <c r="C97" s="70" t="s">
        <v>484</v>
      </c>
      <c r="G97" s="27" t="s">
        <v>383</v>
      </c>
      <c r="I97" s="27" t="str">
        <f>+CONCATENATE('3.ARBOL PROBLEMA Y OBJETIVOS'!N171,Listas!$F$5,'3.ARBOL PROBLEMA Y OBJETIVOS'!O171)</f>
        <v xml:space="preserve"> </v>
      </c>
      <c r="J97" s="64" t="s">
        <v>230</v>
      </c>
    </row>
    <row r="98" spans="3:10" ht="15.75" customHeight="1" thickBot="1" x14ac:dyDescent="0.3">
      <c r="C98" s="70" t="s">
        <v>485</v>
      </c>
      <c r="G98" s="27" t="s">
        <v>384</v>
      </c>
      <c r="I98" s="27" t="str">
        <f>+CONCATENATE('3.ARBOL PROBLEMA Y OBJETIVOS'!N172,Listas!$F$5,'3.ARBOL PROBLEMA Y OBJETIVOS'!O172)</f>
        <v xml:space="preserve"> </v>
      </c>
      <c r="J98" s="64" t="s">
        <v>231</v>
      </c>
    </row>
    <row r="99" spans="3:10" ht="15.75" customHeight="1" thickBot="1" x14ac:dyDescent="0.3">
      <c r="C99" s="70"/>
      <c r="G99" s="27" t="s">
        <v>385</v>
      </c>
      <c r="I99" s="27" t="str">
        <f>+CONCATENATE('3.ARBOL PROBLEMA Y OBJETIVOS'!N173,Listas!$F$5,'3.ARBOL PROBLEMA Y OBJETIVOS'!O173)</f>
        <v xml:space="preserve"> </v>
      </c>
      <c r="J99" s="64" t="s">
        <v>232</v>
      </c>
    </row>
    <row r="100" spans="3:10" ht="15.75" customHeight="1" x14ac:dyDescent="0.25">
      <c r="G100" s="27" t="s">
        <v>386</v>
      </c>
      <c r="I100" s="27" t="str">
        <f>+CONCATENATE('3.ARBOL PROBLEMA Y OBJETIVOS'!N174,Listas!$F$5,'3.ARBOL PROBLEMA Y OBJETIVOS'!O174)</f>
        <v xml:space="preserve"> </v>
      </c>
      <c r="J100" s="69" t="s">
        <v>233</v>
      </c>
    </row>
    <row r="101" spans="3:10" ht="15.75" customHeight="1" x14ac:dyDescent="0.25">
      <c r="G101" s="27" t="s">
        <v>387</v>
      </c>
      <c r="I101" s="27" t="str">
        <f>+CONCATENATE('3.ARBOL PROBLEMA Y OBJETIVOS'!N175,Listas!$F$5,'3.ARBOL PROBLEMA Y OBJETIVOS'!O175)</f>
        <v xml:space="preserve"> </v>
      </c>
      <c r="J101" s="69" t="s">
        <v>234</v>
      </c>
    </row>
    <row r="102" spans="3:10" ht="15.75" customHeight="1" x14ac:dyDescent="0.25">
      <c r="G102" s="27" t="s">
        <v>388</v>
      </c>
      <c r="I102" s="27" t="str">
        <f>+CONCATENATE('3.ARBOL PROBLEMA Y OBJETIVOS'!N176,Listas!$F$5,'3.ARBOL PROBLEMA Y OBJETIVOS'!O176)</f>
        <v xml:space="preserve"> </v>
      </c>
      <c r="J102" s="69" t="s">
        <v>235</v>
      </c>
    </row>
    <row r="103" spans="3:10" ht="15.75" customHeight="1" x14ac:dyDescent="0.25">
      <c r="G103" s="27" t="s">
        <v>389</v>
      </c>
      <c r="I103" s="27" t="str">
        <f>+CONCATENATE('3.ARBOL PROBLEMA Y OBJETIVOS'!N177,Listas!$F$5,'3.ARBOL PROBLEMA Y OBJETIVOS'!O177)</f>
        <v xml:space="preserve"> </v>
      </c>
      <c r="J103" s="69" t="s">
        <v>236</v>
      </c>
    </row>
    <row r="104" spans="3:10" ht="15.75" customHeight="1" x14ac:dyDescent="0.25">
      <c r="G104" s="27" t="s">
        <v>237</v>
      </c>
      <c r="I104" s="27" t="str">
        <f>+CONCATENATE('3.ARBOL PROBLEMA Y OBJETIVOS'!N187,Listas!$F$5,'3.ARBOL PROBLEMA Y OBJETIVOS'!O187)</f>
        <v xml:space="preserve"> </v>
      </c>
    </row>
    <row r="105" spans="3:10" ht="15.75" customHeight="1" x14ac:dyDescent="0.25">
      <c r="G105" s="27" t="s">
        <v>237</v>
      </c>
      <c r="I105" s="27" t="str">
        <f>+CONCATENATE('3.ARBOL PROBLEMA Y OBJETIVOS'!N188,Listas!$F$5,'3.ARBOL PROBLEMA Y OBJETIVOS'!O188)</f>
        <v xml:space="preserve"> </v>
      </c>
    </row>
    <row r="106" spans="3:10" ht="15.75" customHeight="1" x14ac:dyDescent="0.25">
      <c r="I106" s="27" t="str">
        <f>+CONCATENATE('3.ARBOL PROBLEMA Y OBJETIVOS'!N189,Listas!$F$5,'3.ARBOL PROBLEMA Y OBJETIVOS'!O189)</f>
        <v xml:space="preserve"> </v>
      </c>
    </row>
    <row r="107" spans="3:10" ht="15.75" customHeight="1" x14ac:dyDescent="0.25">
      <c r="I107" s="27" t="str">
        <f>+CONCATENATE('3.ARBOL PROBLEMA Y OBJETIVOS'!N190,Listas!$F$5,'3.ARBOL PROBLEMA Y OBJETIVOS'!O190)</f>
        <v xml:space="preserve"> </v>
      </c>
    </row>
    <row r="108" spans="3:10" ht="15.75" customHeight="1" x14ac:dyDescent="0.25">
      <c r="I108" s="27" t="str">
        <f>+CONCATENATE('3.ARBOL PROBLEMA Y OBJETIVOS'!N191,Listas!$F$5,'3.ARBOL PROBLEMA Y OBJETIVOS'!O191)</f>
        <v xml:space="preserve"> </v>
      </c>
    </row>
    <row r="109" spans="3:10" ht="15.75" customHeight="1" x14ac:dyDescent="0.25">
      <c r="I109" s="27" t="str">
        <f>+CONCATENATE('3.ARBOL PROBLEMA Y OBJETIVOS'!N192,Listas!$F$5,'3.ARBOL PROBLEMA Y OBJETIVOS'!O192)</f>
        <v xml:space="preserve"> </v>
      </c>
    </row>
    <row r="110" spans="3:10" ht="15.75" customHeight="1" x14ac:dyDescent="0.25">
      <c r="I110" s="27" t="str">
        <f>+CONCATENATE('3.ARBOL PROBLEMA Y OBJETIVOS'!N193,Listas!$F$5,'3.ARBOL PROBLEMA Y OBJETIVOS'!O193)</f>
        <v xml:space="preserve"> </v>
      </c>
    </row>
    <row r="111" spans="3:10" ht="15.75" customHeight="1" x14ac:dyDescent="0.25">
      <c r="I111" s="27" t="str">
        <f>+CONCATENATE('3.ARBOL PROBLEMA Y OBJETIVOS'!N194,Listas!$F$5,'3.ARBOL PROBLEMA Y OBJETIVOS'!O194)</f>
        <v xml:space="preserve"> </v>
      </c>
    </row>
    <row r="112" spans="3:10" ht="15.75" customHeight="1" x14ac:dyDescent="0.25">
      <c r="I112" s="27" t="str">
        <f>+CONCATENATE('3.ARBOL PROBLEMA Y OBJETIVOS'!N195,Listas!$F$5,'3.ARBOL PROBLEMA Y OBJETIVOS'!O195)</f>
        <v xml:space="preserve"> </v>
      </c>
    </row>
    <row r="113" spans="8:11" ht="15.75" customHeight="1" x14ac:dyDescent="0.25">
      <c r="I113" s="27" t="str">
        <f>+CONCATENATE('3.ARBOL PROBLEMA Y OBJETIVOS'!N196,Listas!$F$5,'3.ARBOL PROBLEMA Y OBJETIVOS'!O196)</f>
        <v xml:space="preserve"> </v>
      </c>
    </row>
    <row r="114" spans="8:11" ht="15.75" customHeight="1" x14ac:dyDescent="0.25">
      <c r="H114" s="94"/>
      <c r="I114" s="27"/>
    </row>
    <row r="115" spans="8:11" ht="15.75" customHeight="1" x14ac:dyDescent="0.25">
      <c r="I115" s="27" t="str">
        <f>+CONCATENATE('3.ARBOL PROBLEMA Y OBJETIVOS'!N197,Listas!$F$5,'3.ARBOL PROBLEMA Y OBJETIVOS'!O197)</f>
        <v xml:space="preserve"> </v>
      </c>
    </row>
    <row r="116" spans="8:11" ht="15.75" customHeight="1" x14ac:dyDescent="0.25">
      <c r="I116" s="27" t="str">
        <f>+CONCATENATE('3.ARBOL PROBLEMA Y OBJETIVOS'!N198,Listas!$F$5,'3.ARBOL PROBLEMA Y OBJETIVOS'!O198)</f>
        <v xml:space="preserve"> </v>
      </c>
    </row>
    <row r="117" spans="8:11" ht="15.75" customHeight="1" x14ac:dyDescent="0.25">
      <c r="I117" s="27" t="str">
        <f>+CONCATENATE('3.ARBOL PROBLEMA Y OBJETIVOS'!N199,Listas!$F$5,'3.ARBOL PROBLEMA Y OBJETIVOS'!O199)</f>
        <v xml:space="preserve"> </v>
      </c>
    </row>
    <row r="118" spans="8:11" ht="15.75" customHeight="1" x14ac:dyDescent="0.25">
      <c r="I118" s="27" t="str">
        <f>+CONCATENATE('3.ARBOL PROBLEMA Y OBJETIVOS'!N202,Listas!$F$5,'3.ARBOL PROBLEMA Y OBJETIVOS'!O202)</f>
        <v xml:space="preserve"> </v>
      </c>
    </row>
    <row r="119" spans="8:11" ht="15.75" customHeight="1" x14ac:dyDescent="0.25">
      <c r="I119" s="27" t="str">
        <f>+CONCATENATE('3.ARBOL PROBLEMA Y OBJETIVOS'!N203,Listas!$F$5,'3.ARBOL PROBLEMA Y OBJETIVOS'!O203)</f>
        <v xml:space="preserve"> </v>
      </c>
    </row>
    <row r="120" spans="8:11" ht="15.75" customHeight="1" x14ac:dyDescent="0.25">
      <c r="I120" s="27" t="str">
        <f>+CONCATENATE('3.ARBOL PROBLEMA Y OBJETIVOS'!N204,Listas!$F$5,'3.ARBOL PROBLEMA Y OBJETIVOS'!O204)</f>
        <v xml:space="preserve"> </v>
      </c>
    </row>
    <row r="121" spans="8:11" ht="15.75" customHeight="1" x14ac:dyDescent="0.25">
      <c r="I121" s="27" t="str">
        <f>+CONCATENATE('3.ARBOL PROBLEMA Y OBJETIVOS'!N209,Listas!$F$5,'3.ARBOL PROBLEMA Y OBJETIVOS'!O209)</f>
        <v xml:space="preserve"> </v>
      </c>
    </row>
    <row r="122" spans="8:11" ht="15.75" customHeight="1" x14ac:dyDescent="0.25">
      <c r="I122" s="27" t="str">
        <f>+CONCATENATE('3.ARBOL PROBLEMA Y OBJETIVOS'!N210,Listas!$F$5,'3.ARBOL PROBLEMA Y OBJETIVOS'!O210)</f>
        <v xml:space="preserve"> </v>
      </c>
    </row>
    <row r="123" spans="8:11" ht="15.75" customHeight="1" x14ac:dyDescent="0.25">
      <c r="I123" s="27" t="str">
        <f>+CONCATENATE('3.ARBOL PROBLEMA Y OBJETIVOS'!N211,Listas!$F$5,'3.ARBOL PROBLEMA Y OBJETIVOS'!O211)</f>
        <v xml:space="preserve"> </v>
      </c>
    </row>
    <row r="124" spans="8:11" ht="15.75" customHeight="1" x14ac:dyDescent="0.25">
      <c r="I124" s="27" t="str">
        <f>+CONCATENATE('3.ARBOL PROBLEMA Y OBJETIVOS'!N212,Listas!$F$5,'3.ARBOL PROBLEMA Y OBJETIVOS'!O212)</f>
        <v xml:space="preserve"> </v>
      </c>
    </row>
    <row r="125" spans="8:11" ht="15.75" customHeight="1" x14ac:dyDescent="0.25">
      <c r="I125" s="27" t="str">
        <f>+CONCATENATE('3.ARBOL PROBLEMA Y OBJETIVOS'!N213,Listas!$F$5,'3.ARBOL PROBLEMA Y OBJETIVOS'!O213)</f>
        <v xml:space="preserve"> </v>
      </c>
    </row>
    <row r="126" spans="8:11" ht="15.75" customHeight="1" x14ac:dyDescent="0.25">
      <c r="I126" s="27" t="str">
        <f>+CONCATENATE('3.ARBOL PROBLEMA Y OBJETIVOS'!N214,Listas!$F$5,'3.ARBOL PROBLEMA Y OBJETIVOS'!O214)</f>
        <v xml:space="preserve"> </v>
      </c>
    </row>
    <row r="127" spans="8:11" ht="15.75" customHeight="1" x14ac:dyDescent="0.2">
      <c r="K127" s="96"/>
    </row>
    <row r="128" spans="8:11" ht="15.75" customHeight="1" x14ac:dyDescent="0.2"/>
    <row r="129" spans="3:11" ht="15.75" customHeight="1" x14ac:dyDescent="0.2"/>
    <row r="130" spans="3:11" ht="15.75" customHeight="1" x14ac:dyDescent="0.2"/>
    <row r="131" spans="3:11" ht="15.75" customHeight="1" x14ac:dyDescent="0.2"/>
    <row r="132" spans="3:11" ht="15.75" customHeight="1" x14ac:dyDescent="0.25">
      <c r="C132" s="27" t="s">
        <v>208</v>
      </c>
    </row>
    <row r="133" spans="3:11" ht="15.75" customHeight="1" x14ac:dyDescent="0.25">
      <c r="C133" s="27" t="s">
        <v>208</v>
      </c>
    </row>
    <row r="134" spans="3:11" ht="15.75" customHeight="1" x14ac:dyDescent="0.2">
      <c r="K134" s="96"/>
    </row>
    <row r="135" spans="3:11" ht="15.75" customHeight="1" x14ac:dyDescent="0.2"/>
    <row r="136" spans="3:11" ht="15.75" customHeight="1" x14ac:dyDescent="0.2"/>
    <row r="137" spans="3:11" ht="15.75" customHeight="1" x14ac:dyDescent="0.2"/>
    <row r="138" spans="3:11" ht="15.75" customHeight="1" x14ac:dyDescent="0.2"/>
    <row r="139" spans="3:11" ht="15.75" customHeight="1" x14ac:dyDescent="0.2"/>
    <row r="140" spans="3:11" ht="15.75" customHeight="1" x14ac:dyDescent="0.2"/>
    <row r="141" spans="3:11" ht="15.75" customHeight="1" x14ac:dyDescent="0.2"/>
    <row r="142" spans="3:11" ht="15.75" customHeight="1" x14ac:dyDescent="0.2"/>
    <row r="143" spans="3:11" ht="15.75" customHeight="1" x14ac:dyDescent="0.2"/>
    <row r="144" spans="3:11"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autoFilter ref="A2:N176" xr:uid="{00000000-0009-0000-0000-000008000000}"/>
  <pageMargins left="0.7" right="0.7" top="0.75" bottom="0.75" header="0" footer="0"/>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31</vt:i4>
      </vt:variant>
    </vt:vector>
  </HeadingPairs>
  <TitlesOfParts>
    <vt:vector size="40" baseType="lpstr">
      <vt:lpstr>1.PDL</vt:lpstr>
      <vt:lpstr>2.NOMBRE</vt:lpstr>
      <vt:lpstr>3.ARBOL PROBLEMA Y OBJETIVOS</vt:lpstr>
      <vt:lpstr>4.BENEFICIARIOS Y ACCIONES</vt:lpstr>
      <vt:lpstr>5.SELECCIÓN ODS</vt:lpstr>
      <vt:lpstr>PPT</vt:lpstr>
      <vt:lpstr>FICHA RESUMEN</vt:lpstr>
      <vt:lpstr>Proyeccion</vt:lpstr>
      <vt:lpstr>Listas</vt:lpstr>
      <vt:lpstr>CAUSA1</vt:lpstr>
      <vt:lpstr>CAUSA2</vt:lpstr>
      <vt:lpstr>CAUSA3</vt:lpstr>
      <vt:lpstr>CAUSA4</vt:lpstr>
      <vt:lpstr>CAUSA5</vt:lpstr>
      <vt:lpstr>CAUSA6</vt:lpstr>
      <vt:lpstr>CAUSA7</vt:lpstr>
      <vt:lpstr>CAUSA8</vt:lpstr>
      <vt:lpstr>CCAUSA8</vt:lpstr>
      <vt:lpstr>EFECTO1</vt:lpstr>
      <vt:lpstr>PROBLEMA</vt:lpstr>
      <vt:lpstr>'FICHA RESUMEN'!SECTOR</vt:lpstr>
      <vt:lpstr>SECTOR</vt:lpstr>
      <vt:lpstr>sector12</vt:lpstr>
      <vt:lpstr>sector17</vt:lpstr>
      <vt:lpstr>sector19</vt:lpstr>
      <vt:lpstr>sector21</vt:lpstr>
      <vt:lpstr>sector22</vt:lpstr>
      <vt:lpstr>sector23</vt:lpstr>
      <vt:lpstr>sector25</vt:lpstr>
      <vt:lpstr>sector32</vt:lpstr>
      <vt:lpstr>sector33</vt:lpstr>
      <vt:lpstr>sector35</vt:lpstr>
      <vt:lpstr>sector36</vt:lpstr>
      <vt:lpstr>sector39</vt:lpstr>
      <vt:lpstr>sector4</vt:lpstr>
      <vt:lpstr>sector40</vt:lpstr>
      <vt:lpstr>sector41</vt:lpstr>
      <vt:lpstr>sector43</vt:lpstr>
      <vt:lpstr>sector45</vt:lpstr>
      <vt:lpstr>sinsector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 C R</dc:creator>
  <cp:lastModifiedBy>Jorge Ivan Mejia Saldarriaga</cp:lastModifiedBy>
  <dcterms:created xsi:type="dcterms:W3CDTF">2020-05-19T13:43:48Z</dcterms:created>
  <dcterms:modified xsi:type="dcterms:W3CDTF">2023-06-28T13:24:45Z</dcterms:modified>
</cp:coreProperties>
</file>